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5480" windowHeight="8385"/>
  </bookViews>
  <sheets>
    <sheet name="jlh pro 1" sheetId="17" r:id="rId1"/>
    <sheet name="jlh pro" sheetId="15" r:id="rId2"/>
    <sheet name="Sheet1" sheetId="16" r:id="rId3"/>
  </sheets>
  <calcPr calcId="144525"/>
</workbook>
</file>

<file path=xl/calcChain.xml><?xml version="1.0" encoding="utf-8"?>
<calcChain xmlns="http://schemas.openxmlformats.org/spreadsheetml/2006/main">
  <c r="S637" i="17" l="1"/>
  <c r="R637" i="17"/>
  <c r="P637" i="17"/>
  <c r="O637" i="17"/>
  <c r="M637" i="17"/>
  <c r="L637" i="17"/>
  <c r="J637" i="17"/>
  <c r="I637" i="17"/>
  <c r="G637" i="17"/>
  <c r="F637" i="17"/>
  <c r="D637" i="17"/>
  <c r="C637" i="17"/>
  <c r="T636" i="17"/>
  <c r="Q636" i="17"/>
  <c r="N636" i="17"/>
  <c r="K636" i="17"/>
  <c r="H636" i="17"/>
  <c r="E636" i="17"/>
  <c r="T635" i="17"/>
  <c r="Q635" i="17"/>
  <c r="N635" i="17"/>
  <c r="K635" i="17"/>
  <c r="H635" i="17"/>
  <c r="E635" i="17"/>
  <c r="T634" i="17"/>
  <c r="Q634" i="17"/>
  <c r="N634" i="17"/>
  <c r="K634" i="17"/>
  <c r="H634" i="17"/>
  <c r="E634" i="17"/>
  <c r="T633" i="17"/>
  <c r="Q633" i="17"/>
  <c r="N633" i="17"/>
  <c r="K633" i="17"/>
  <c r="H633" i="17"/>
  <c r="E633" i="17"/>
  <c r="T632" i="17"/>
  <c r="Q632" i="17"/>
  <c r="N632" i="17"/>
  <c r="K632" i="17"/>
  <c r="H632" i="17"/>
  <c r="E632" i="17"/>
  <c r="T631" i="17"/>
  <c r="Q631" i="17"/>
  <c r="N631" i="17"/>
  <c r="K631" i="17"/>
  <c r="H631" i="17"/>
  <c r="E631" i="17"/>
  <c r="T630" i="17"/>
  <c r="Q630" i="17"/>
  <c r="N630" i="17"/>
  <c r="K630" i="17"/>
  <c r="H630" i="17"/>
  <c r="E630" i="17"/>
  <c r="T629" i="17"/>
  <c r="Q629" i="17"/>
  <c r="N629" i="17"/>
  <c r="K629" i="17"/>
  <c r="H629" i="17"/>
  <c r="E629" i="17"/>
  <c r="T628" i="17"/>
  <c r="Q628" i="17"/>
  <c r="N628" i="17"/>
  <c r="K628" i="17"/>
  <c r="H628" i="17"/>
  <c r="E628" i="17"/>
  <c r="T627" i="17"/>
  <c r="Q627" i="17"/>
  <c r="N627" i="17"/>
  <c r="K627" i="17"/>
  <c r="H627" i="17"/>
  <c r="E627" i="17"/>
  <c r="T626" i="17"/>
  <c r="Q626" i="17"/>
  <c r="N626" i="17"/>
  <c r="K626" i="17"/>
  <c r="H626" i="17"/>
  <c r="E626" i="17"/>
  <c r="T625" i="17"/>
  <c r="Q625" i="17"/>
  <c r="N625" i="17"/>
  <c r="K625" i="17"/>
  <c r="H625" i="17"/>
  <c r="E625" i="17"/>
  <c r="T624" i="17"/>
  <c r="Q624" i="17"/>
  <c r="N624" i="17"/>
  <c r="K624" i="17"/>
  <c r="H624" i="17"/>
  <c r="E624" i="17"/>
  <c r="T623" i="17"/>
  <c r="Q623" i="17"/>
  <c r="N623" i="17"/>
  <c r="K623" i="17"/>
  <c r="H623" i="17"/>
  <c r="E623" i="17"/>
  <c r="T622" i="17"/>
  <c r="Q622" i="17"/>
  <c r="N622" i="17"/>
  <c r="K622" i="17"/>
  <c r="H622" i="17"/>
  <c r="E622" i="17"/>
  <c r="T621" i="17"/>
  <c r="Q621" i="17"/>
  <c r="N621" i="17"/>
  <c r="K621" i="17"/>
  <c r="H621" i="17"/>
  <c r="E621" i="17"/>
  <c r="T620" i="17"/>
  <c r="Q620" i="17"/>
  <c r="N620" i="17"/>
  <c r="K620" i="17"/>
  <c r="H620" i="17"/>
  <c r="E620" i="17"/>
  <c r="T619" i="17"/>
  <c r="Q619" i="17"/>
  <c r="N619" i="17"/>
  <c r="K619" i="17"/>
  <c r="H619" i="17"/>
  <c r="E619" i="17"/>
  <c r="T618" i="17"/>
  <c r="Q618" i="17"/>
  <c r="N618" i="17"/>
  <c r="K618" i="17"/>
  <c r="H618" i="17"/>
  <c r="E618" i="17"/>
  <c r="T617" i="17"/>
  <c r="Q617" i="17"/>
  <c r="N617" i="17"/>
  <c r="K617" i="17"/>
  <c r="H617" i="17"/>
  <c r="E617" i="17"/>
  <c r="T616" i="17"/>
  <c r="Q616" i="17"/>
  <c r="N616" i="17"/>
  <c r="K616" i="17"/>
  <c r="H616" i="17"/>
  <c r="E616" i="17"/>
  <c r="S603" i="17"/>
  <c r="R603" i="17"/>
  <c r="P603" i="17"/>
  <c r="O603" i="17"/>
  <c r="M603" i="17"/>
  <c r="L603" i="17"/>
  <c r="J603" i="17"/>
  <c r="I603" i="17"/>
  <c r="G603" i="17"/>
  <c r="F603" i="17"/>
  <c r="D603" i="17"/>
  <c r="D604" i="17" s="1"/>
  <c r="C603" i="17"/>
  <c r="C604" i="17" s="1"/>
  <c r="F604" i="17" s="1"/>
  <c r="V602" i="17"/>
  <c r="V636" i="17" s="1"/>
  <c r="U602" i="17"/>
  <c r="U636" i="17" s="1"/>
  <c r="T602" i="17"/>
  <c r="Q602" i="17"/>
  <c r="N602" i="17"/>
  <c r="K602" i="17"/>
  <c r="H602" i="17"/>
  <c r="E602" i="17"/>
  <c r="V601" i="17"/>
  <c r="V635" i="17" s="1"/>
  <c r="U601" i="17"/>
  <c r="U635" i="17" s="1"/>
  <c r="T601" i="17"/>
  <c r="Q601" i="17"/>
  <c r="N601" i="17"/>
  <c r="K601" i="17"/>
  <c r="H601" i="17"/>
  <c r="E601" i="17"/>
  <c r="V600" i="17"/>
  <c r="V634" i="17" s="1"/>
  <c r="U600" i="17"/>
  <c r="U634" i="17" s="1"/>
  <c r="T600" i="17"/>
  <c r="Q600" i="17"/>
  <c r="N600" i="17"/>
  <c r="K600" i="17"/>
  <c r="H600" i="17"/>
  <c r="E600" i="17"/>
  <c r="V599" i="17"/>
  <c r="V633" i="17" s="1"/>
  <c r="U599" i="17"/>
  <c r="U633" i="17" s="1"/>
  <c r="T599" i="17"/>
  <c r="Q599" i="17"/>
  <c r="N599" i="17"/>
  <c r="K599" i="17"/>
  <c r="H599" i="17"/>
  <c r="E599" i="17"/>
  <c r="V598" i="17"/>
  <c r="V632" i="17" s="1"/>
  <c r="U598" i="17"/>
  <c r="U632" i="17" s="1"/>
  <c r="Q598" i="17"/>
  <c r="N598" i="17"/>
  <c r="K598" i="17"/>
  <c r="H598" i="17"/>
  <c r="E598" i="17"/>
  <c r="V597" i="17"/>
  <c r="V631" i="17" s="1"/>
  <c r="U597" i="17"/>
  <c r="U631" i="17" s="1"/>
  <c r="T597" i="17"/>
  <c r="Q597" i="17"/>
  <c r="N597" i="17"/>
  <c r="K597" i="17"/>
  <c r="H597" i="17"/>
  <c r="E597" i="17"/>
  <c r="V596" i="17"/>
  <c r="V630" i="17" s="1"/>
  <c r="U596" i="17"/>
  <c r="U630" i="17" s="1"/>
  <c r="T596" i="17"/>
  <c r="Q596" i="17"/>
  <c r="N596" i="17"/>
  <c r="K596" i="17"/>
  <c r="H596" i="17"/>
  <c r="E596" i="17"/>
  <c r="V595" i="17"/>
  <c r="V629" i="17" s="1"/>
  <c r="U595" i="17"/>
  <c r="U629" i="17" s="1"/>
  <c r="T595" i="17"/>
  <c r="Q595" i="17"/>
  <c r="N595" i="17"/>
  <c r="K595" i="17"/>
  <c r="H595" i="17"/>
  <c r="E595" i="17"/>
  <c r="V594" i="17"/>
  <c r="V628" i="17" s="1"/>
  <c r="U594" i="17"/>
  <c r="U628" i="17" s="1"/>
  <c r="T594" i="17"/>
  <c r="Q594" i="17"/>
  <c r="N594" i="17"/>
  <c r="K594" i="17"/>
  <c r="H594" i="17"/>
  <c r="E594" i="17"/>
  <c r="V593" i="17"/>
  <c r="V627" i="17" s="1"/>
  <c r="U593" i="17"/>
  <c r="U627" i="17" s="1"/>
  <c r="T593" i="17"/>
  <c r="Q593" i="17"/>
  <c r="N593" i="17"/>
  <c r="K593" i="17"/>
  <c r="H593" i="17"/>
  <c r="E593" i="17"/>
  <c r="V592" i="17"/>
  <c r="V626" i="17" s="1"/>
  <c r="U592" i="17"/>
  <c r="U626" i="17" s="1"/>
  <c r="T592" i="17"/>
  <c r="Q592" i="17"/>
  <c r="N592" i="17"/>
  <c r="K592" i="17"/>
  <c r="H592" i="17"/>
  <c r="E592" i="17"/>
  <c r="V591" i="17"/>
  <c r="V625" i="17" s="1"/>
  <c r="U591" i="17"/>
  <c r="U625" i="17" s="1"/>
  <c r="T591" i="17"/>
  <c r="Q591" i="17"/>
  <c r="N591" i="17"/>
  <c r="K591" i="17"/>
  <c r="H591" i="17"/>
  <c r="E591" i="17"/>
  <c r="V590" i="17"/>
  <c r="V624" i="17" s="1"/>
  <c r="U590" i="17"/>
  <c r="U624" i="17" s="1"/>
  <c r="T590" i="17"/>
  <c r="Q590" i="17"/>
  <c r="N590" i="17"/>
  <c r="K590" i="17"/>
  <c r="H590" i="17"/>
  <c r="E590" i="17"/>
  <c r="V589" i="17"/>
  <c r="V623" i="17" s="1"/>
  <c r="U589" i="17"/>
  <c r="U623" i="17" s="1"/>
  <c r="T589" i="17"/>
  <c r="Q589" i="17"/>
  <c r="N589" i="17"/>
  <c r="K589" i="17"/>
  <c r="H589" i="17"/>
  <c r="E589" i="17"/>
  <c r="V588" i="17"/>
  <c r="V622" i="17" s="1"/>
  <c r="U588" i="17"/>
  <c r="U622" i="17" s="1"/>
  <c r="T588" i="17"/>
  <c r="Q588" i="17"/>
  <c r="N588" i="17"/>
  <c r="K588" i="17"/>
  <c r="H588" i="17"/>
  <c r="E588" i="17"/>
  <c r="V587" i="17"/>
  <c r="V621" i="17" s="1"/>
  <c r="U587" i="17"/>
  <c r="U621" i="17" s="1"/>
  <c r="T587" i="17"/>
  <c r="Q587" i="17"/>
  <c r="N587" i="17"/>
  <c r="K587" i="17"/>
  <c r="H587" i="17"/>
  <c r="E587" i="17"/>
  <c r="V586" i="17"/>
  <c r="V620" i="17" s="1"/>
  <c r="U586" i="17"/>
  <c r="U620" i="17" s="1"/>
  <c r="T586" i="17"/>
  <c r="Q586" i="17"/>
  <c r="N586" i="17"/>
  <c r="K586" i="17"/>
  <c r="H586" i="17"/>
  <c r="E586" i="17"/>
  <c r="V585" i="17"/>
  <c r="V619" i="17" s="1"/>
  <c r="U585" i="17"/>
  <c r="U619" i="17" s="1"/>
  <c r="T585" i="17"/>
  <c r="Q585" i="17"/>
  <c r="N585" i="17"/>
  <c r="K585" i="17"/>
  <c r="H585" i="17"/>
  <c r="E585" i="17"/>
  <c r="V584" i="17"/>
  <c r="V618" i="17" s="1"/>
  <c r="U584" i="17"/>
  <c r="U618" i="17" s="1"/>
  <c r="T584" i="17"/>
  <c r="Q584" i="17"/>
  <c r="N584" i="17"/>
  <c r="K584" i="17"/>
  <c r="H584" i="17"/>
  <c r="E584" i="17"/>
  <c r="V583" i="17"/>
  <c r="V617" i="17" s="1"/>
  <c r="U583" i="17"/>
  <c r="U617" i="17" s="1"/>
  <c r="T583" i="17"/>
  <c r="Q583" i="17"/>
  <c r="N583" i="17"/>
  <c r="K583" i="17"/>
  <c r="H583" i="17"/>
  <c r="E583" i="17"/>
  <c r="V582" i="17"/>
  <c r="U582" i="17"/>
  <c r="T582" i="17"/>
  <c r="Q582" i="17"/>
  <c r="N582" i="17"/>
  <c r="K582" i="17"/>
  <c r="H582" i="17"/>
  <c r="E582" i="17"/>
  <c r="S572" i="17"/>
  <c r="R572" i="17"/>
  <c r="P572" i="17"/>
  <c r="O572" i="17"/>
  <c r="M572" i="17"/>
  <c r="L572" i="17"/>
  <c r="J572" i="17"/>
  <c r="I572" i="17"/>
  <c r="G572" i="17"/>
  <c r="F572" i="17"/>
  <c r="D572" i="17"/>
  <c r="C572" i="17"/>
  <c r="T571" i="17"/>
  <c r="Q571" i="17"/>
  <c r="N571" i="17"/>
  <c r="K571" i="17"/>
  <c r="H571" i="17"/>
  <c r="E571" i="17"/>
  <c r="T570" i="17"/>
  <c r="Q570" i="17"/>
  <c r="N570" i="17"/>
  <c r="K570" i="17"/>
  <c r="H570" i="17"/>
  <c r="E570" i="17"/>
  <c r="T569" i="17"/>
  <c r="Q569" i="17"/>
  <c r="N569" i="17"/>
  <c r="K569" i="17"/>
  <c r="H569" i="17"/>
  <c r="E569" i="17"/>
  <c r="T568" i="17"/>
  <c r="Q568" i="17"/>
  <c r="N568" i="17"/>
  <c r="K568" i="17"/>
  <c r="H568" i="17"/>
  <c r="E568" i="17"/>
  <c r="T567" i="17"/>
  <c r="Q567" i="17"/>
  <c r="N567" i="17"/>
  <c r="K567" i="17"/>
  <c r="H567" i="17"/>
  <c r="E567" i="17"/>
  <c r="T566" i="17"/>
  <c r="Q566" i="17"/>
  <c r="N566" i="17"/>
  <c r="K566" i="17"/>
  <c r="H566" i="17"/>
  <c r="E566" i="17"/>
  <c r="T565" i="17"/>
  <c r="Q565" i="17"/>
  <c r="N565" i="17"/>
  <c r="K565" i="17"/>
  <c r="H565" i="17"/>
  <c r="E565" i="17"/>
  <c r="T564" i="17"/>
  <c r="Q564" i="17"/>
  <c r="N564" i="17"/>
  <c r="K564" i="17"/>
  <c r="H564" i="17"/>
  <c r="E564" i="17"/>
  <c r="T563" i="17"/>
  <c r="Q563" i="17"/>
  <c r="N563" i="17"/>
  <c r="K563" i="17"/>
  <c r="H563" i="17"/>
  <c r="E563" i="17"/>
  <c r="T562" i="17"/>
  <c r="Q562" i="17"/>
  <c r="N562" i="17"/>
  <c r="K562" i="17"/>
  <c r="H562" i="17"/>
  <c r="E562" i="17"/>
  <c r="T561" i="17"/>
  <c r="Q561" i="17"/>
  <c r="N561" i="17"/>
  <c r="K561" i="17"/>
  <c r="H561" i="17"/>
  <c r="E561" i="17"/>
  <c r="T560" i="17"/>
  <c r="Q560" i="17"/>
  <c r="N560" i="17"/>
  <c r="K560" i="17"/>
  <c r="H560" i="17"/>
  <c r="E560" i="17"/>
  <c r="T559" i="17"/>
  <c r="Q559" i="17"/>
  <c r="N559" i="17"/>
  <c r="K559" i="17"/>
  <c r="H559" i="17"/>
  <c r="E559" i="17"/>
  <c r="T558" i="17"/>
  <c r="Q558" i="17"/>
  <c r="N558" i="17"/>
  <c r="K558" i="17"/>
  <c r="H558" i="17"/>
  <c r="E558" i="17"/>
  <c r="T557" i="17"/>
  <c r="Q557" i="17"/>
  <c r="N557" i="17"/>
  <c r="K557" i="17"/>
  <c r="H557" i="17"/>
  <c r="E557" i="17"/>
  <c r="T556" i="17"/>
  <c r="Q556" i="17"/>
  <c r="N556" i="17"/>
  <c r="K556" i="17"/>
  <c r="H556" i="17"/>
  <c r="E556" i="17"/>
  <c r="T555" i="17"/>
  <c r="Q555" i="17"/>
  <c r="N555" i="17"/>
  <c r="K555" i="17"/>
  <c r="H555" i="17"/>
  <c r="E555" i="17"/>
  <c r="T554" i="17"/>
  <c r="Q554" i="17"/>
  <c r="N554" i="17"/>
  <c r="K554" i="17"/>
  <c r="H554" i="17"/>
  <c r="E554" i="17"/>
  <c r="T553" i="17"/>
  <c r="Q553" i="17"/>
  <c r="N553" i="17"/>
  <c r="K553" i="17"/>
  <c r="H553" i="17"/>
  <c r="E553" i="17"/>
  <c r="T552" i="17"/>
  <c r="Q552" i="17"/>
  <c r="N552" i="17"/>
  <c r="K552" i="17"/>
  <c r="H552" i="17"/>
  <c r="E552" i="17"/>
  <c r="T551" i="17"/>
  <c r="Q551" i="17"/>
  <c r="N551" i="17"/>
  <c r="K551" i="17"/>
  <c r="H551" i="17"/>
  <c r="E551" i="17"/>
  <c r="S539" i="17"/>
  <c r="R539" i="17"/>
  <c r="P539" i="17"/>
  <c r="O539" i="17"/>
  <c r="M539" i="17"/>
  <c r="L539" i="17"/>
  <c r="J539" i="17"/>
  <c r="I539" i="17"/>
  <c r="G539" i="17"/>
  <c r="F539" i="17"/>
  <c r="D539" i="17"/>
  <c r="D540" i="17" s="1"/>
  <c r="C539" i="17"/>
  <c r="C540" i="17" s="1"/>
  <c r="F540" i="17" s="1"/>
  <c r="V538" i="17"/>
  <c r="V571" i="17" s="1"/>
  <c r="U538" i="17"/>
  <c r="U571" i="17" s="1"/>
  <c r="T538" i="17"/>
  <c r="Q538" i="17"/>
  <c r="N538" i="17"/>
  <c r="K538" i="17"/>
  <c r="H538" i="17"/>
  <c r="E538" i="17"/>
  <c r="V537" i="17"/>
  <c r="V570" i="17" s="1"/>
  <c r="U537" i="17"/>
  <c r="U570" i="17" s="1"/>
  <c r="T537" i="17"/>
  <c r="Q537" i="17"/>
  <c r="N537" i="17"/>
  <c r="K537" i="17"/>
  <c r="H537" i="17"/>
  <c r="E537" i="17"/>
  <c r="V536" i="17"/>
  <c r="V569" i="17" s="1"/>
  <c r="U536" i="17"/>
  <c r="U569" i="17" s="1"/>
  <c r="T536" i="17"/>
  <c r="Q536" i="17"/>
  <c r="N536" i="17"/>
  <c r="K536" i="17"/>
  <c r="H536" i="17"/>
  <c r="E536" i="17"/>
  <c r="V535" i="17"/>
  <c r="V568" i="17" s="1"/>
  <c r="U535" i="17"/>
  <c r="U568" i="17" s="1"/>
  <c r="T535" i="17"/>
  <c r="Q535" i="17"/>
  <c r="N535" i="17"/>
  <c r="K535" i="17"/>
  <c r="H535" i="17"/>
  <c r="E535" i="17"/>
  <c r="V534" i="17"/>
  <c r="V567" i="17" s="1"/>
  <c r="U534" i="17"/>
  <c r="U567" i="17" s="1"/>
  <c r="T534" i="17"/>
  <c r="Q534" i="17"/>
  <c r="N534" i="17"/>
  <c r="K534" i="17"/>
  <c r="H534" i="17"/>
  <c r="E534" i="17"/>
  <c r="V533" i="17"/>
  <c r="V566" i="17" s="1"/>
  <c r="U533" i="17"/>
  <c r="U566" i="17" s="1"/>
  <c r="T533" i="17"/>
  <c r="Q533" i="17"/>
  <c r="N533" i="17"/>
  <c r="K533" i="17"/>
  <c r="H533" i="17"/>
  <c r="E533" i="17"/>
  <c r="V532" i="17"/>
  <c r="V565" i="17" s="1"/>
  <c r="U532" i="17"/>
  <c r="U565" i="17" s="1"/>
  <c r="T532" i="17"/>
  <c r="Q532" i="17"/>
  <c r="N532" i="17"/>
  <c r="K532" i="17"/>
  <c r="H532" i="17"/>
  <c r="E532" i="17"/>
  <c r="V531" i="17"/>
  <c r="V564" i="17" s="1"/>
  <c r="U531" i="17"/>
  <c r="U564" i="17" s="1"/>
  <c r="T531" i="17"/>
  <c r="Q531" i="17"/>
  <c r="N531" i="17"/>
  <c r="K531" i="17"/>
  <c r="H531" i="17"/>
  <c r="E531" i="17"/>
  <c r="V530" i="17"/>
  <c r="V563" i="17" s="1"/>
  <c r="U530" i="17"/>
  <c r="U563" i="17" s="1"/>
  <c r="T530" i="17"/>
  <c r="Q530" i="17"/>
  <c r="N530" i="17"/>
  <c r="K530" i="17"/>
  <c r="H530" i="17"/>
  <c r="E530" i="17"/>
  <c r="V529" i="17"/>
  <c r="V562" i="17" s="1"/>
  <c r="U529" i="17"/>
  <c r="U562" i="17" s="1"/>
  <c r="T529" i="17"/>
  <c r="Q529" i="17"/>
  <c r="N529" i="17"/>
  <c r="K529" i="17"/>
  <c r="H529" i="17"/>
  <c r="E529" i="17"/>
  <c r="V528" i="17"/>
  <c r="V561" i="17" s="1"/>
  <c r="U528" i="17"/>
  <c r="U561" i="17" s="1"/>
  <c r="T528" i="17"/>
  <c r="Q528" i="17"/>
  <c r="N528" i="17"/>
  <c r="K528" i="17"/>
  <c r="H528" i="17"/>
  <c r="E528" i="17"/>
  <c r="V527" i="17"/>
  <c r="V560" i="17" s="1"/>
  <c r="U527" i="17"/>
  <c r="U560" i="17" s="1"/>
  <c r="T527" i="17"/>
  <c r="Q527" i="17"/>
  <c r="N527" i="17"/>
  <c r="K527" i="17"/>
  <c r="H527" i="17"/>
  <c r="E527" i="17"/>
  <c r="V526" i="17"/>
  <c r="V559" i="17" s="1"/>
  <c r="U526" i="17"/>
  <c r="U559" i="17" s="1"/>
  <c r="T526" i="17"/>
  <c r="Q526" i="17"/>
  <c r="N526" i="17"/>
  <c r="K526" i="17"/>
  <c r="H526" i="17"/>
  <c r="E526" i="17"/>
  <c r="V525" i="17"/>
  <c r="V558" i="17" s="1"/>
  <c r="U525" i="17"/>
  <c r="U558" i="17" s="1"/>
  <c r="T525" i="17"/>
  <c r="Q525" i="17"/>
  <c r="N525" i="17"/>
  <c r="K525" i="17"/>
  <c r="H525" i="17"/>
  <c r="E525" i="17"/>
  <c r="V524" i="17"/>
  <c r="V557" i="17" s="1"/>
  <c r="U524" i="17"/>
  <c r="U557" i="17" s="1"/>
  <c r="T524" i="17"/>
  <c r="Q524" i="17"/>
  <c r="N524" i="17"/>
  <c r="K524" i="17"/>
  <c r="H524" i="17"/>
  <c r="E524" i="17"/>
  <c r="V523" i="17"/>
  <c r="V556" i="17" s="1"/>
  <c r="U523" i="17"/>
  <c r="U556" i="17" s="1"/>
  <c r="T523" i="17"/>
  <c r="Q523" i="17"/>
  <c r="N523" i="17"/>
  <c r="K523" i="17"/>
  <c r="H523" i="17"/>
  <c r="E523" i="17"/>
  <c r="V522" i="17"/>
  <c r="V555" i="17" s="1"/>
  <c r="U522" i="17"/>
  <c r="U555" i="17" s="1"/>
  <c r="T522" i="17"/>
  <c r="Q522" i="17"/>
  <c r="N522" i="17"/>
  <c r="K522" i="17"/>
  <c r="H522" i="17"/>
  <c r="E522" i="17"/>
  <c r="V521" i="17"/>
  <c r="V554" i="17" s="1"/>
  <c r="U521" i="17"/>
  <c r="U554" i="17" s="1"/>
  <c r="T521" i="17"/>
  <c r="Q521" i="17"/>
  <c r="N521" i="17"/>
  <c r="K521" i="17"/>
  <c r="H521" i="17"/>
  <c r="E521" i="17"/>
  <c r="V520" i="17"/>
  <c r="V553" i="17" s="1"/>
  <c r="U520" i="17"/>
  <c r="U553" i="17" s="1"/>
  <c r="T520" i="17"/>
  <c r="Q520" i="17"/>
  <c r="N520" i="17"/>
  <c r="K520" i="17"/>
  <c r="H520" i="17"/>
  <c r="E520" i="17"/>
  <c r="V519" i="17"/>
  <c r="V552" i="17" s="1"/>
  <c r="U519" i="17"/>
  <c r="U552" i="17" s="1"/>
  <c r="T519" i="17"/>
  <c r="Q519" i="17"/>
  <c r="N519" i="17"/>
  <c r="K519" i="17"/>
  <c r="H519" i="17"/>
  <c r="E519" i="17"/>
  <c r="V518" i="17"/>
  <c r="V551" i="17" s="1"/>
  <c r="U518" i="17"/>
  <c r="U551" i="17" s="1"/>
  <c r="T518" i="17"/>
  <c r="Q518" i="17"/>
  <c r="N518" i="17"/>
  <c r="K518" i="17"/>
  <c r="K539" i="17" s="1"/>
  <c r="H518" i="17"/>
  <c r="H539" i="17" s="1"/>
  <c r="E518" i="17"/>
  <c r="S507" i="17"/>
  <c r="R507" i="17"/>
  <c r="P507" i="17"/>
  <c r="O507" i="17"/>
  <c r="M507" i="17"/>
  <c r="L507" i="17"/>
  <c r="J507" i="17"/>
  <c r="I507" i="17"/>
  <c r="G507" i="17"/>
  <c r="F507" i="17"/>
  <c r="D507" i="17"/>
  <c r="C507" i="17"/>
  <c r="T506" i="17"/>
  <c r="Q506" i="17"/>
  <c r="N506" i="17"/>
  <c r="K506" i="17"/>
  <c r="H506" i="17"/>
  <c r="E506" i="17"/>
  <c r="T505" i="17"/>
  <c r="Q505" i="17"/>
  <c r="N505" i="17"/>
  <c r="K505" i="17"/>
  <c r="H505" i="17"/>
  <c r="E505" i="17"/>
  <c r="T504" i="17"/>
  <c r="Q504" i="17"/>
  <c r="N504" i="17"/>
  <c r="K504" i="17"/>
  <c r="H504" i="17"/>
  <c r="E504" i="17"/>
  <c r="T503" i="17"/>
  <c r="Q503" i="17"/>
  <c r="N503" i="17"/>
  <c r="K503" i="17"/>
  <c r="H503" i="17"/>
  <c r="E503" i="17"/>
  <c r="T502" i="17"/>
  <c r="Q502" i="17"/>
  <c r="N502" i="17"/>
  <c r="K502" i="17"/>
  <c r="H502" i="17"/>
  <c r="E502" i="17"/>
  <c r="T501" i="17"/>
  <c r="Q501" i="17"/>
  <c r="N501" i="17"/>
  <c r="K501" i="17"/>
  <c r="H501" i="17"/>
  <c r="E501" i="17"/>
  <c r="T500" i="17"/>
  <c r="Q500" i="17"/>
  <c r="N500" i="17"/>
  <c r="K500" i="17"/>
  <c r="H500" i="17"/>
  <c r="E500" i="17"/>
  <c r="T499" i="17"/>
  <c r="Q499" i="17"/>
  <c r="N499" i="17"/>
  <c r="K499" i="17"/>
  <c r="H499" i="17"/>
  <c r="E499" i="17"/>
  <c r="T498" i="17"/>
  <c r="Q498" i="17"/>
  <c r="N498" i="17"/>
  <c r="K498" i="17"/>
  <c r="H498" i="17"/>
  <c r="E498" i="17"/>
  <c r="T497" i="17"/>
  <c r="Q497" i="17"/>
  <c r="N497" i="17"/>
  <c r="K497" i="17"/>
  <c r="H497" i="17"/>
  <c r="E497" i="17"/>
  <c r="T496" i="17"/>
  <c r="Q496" i="17"/>
  <c r="N496" i="17"/>
  <c r="K496" i="17"/>
  <c r="H496" i="17"/>
  <c r="E496" i="17"/>
  <c r="T495" i="17"/>
  <c r="Q495" i="17"/>
  <c r="N495" i="17"/>
  <c r="K495" i="17"/>
  <c r="H495" i="17"/>
  <c r="E495" i="17"/>
  <c r="T494" i="17"/>
  <c r="Q494" i="17"/>
  <c r="N494" i="17"/>
  <c r="K494" i="17"/>
  <c r="H494" i="17"/>
  <c r="E494" i="17"/>
  <c r="T493" i="17"/>
  <c r="Q493" i="17"/>
  <c r="N493" i="17"/>
  <c r="K493" i="17"/>
  <c r="H493" i="17"/>
  <c r="E493" i="17"/>
  <c r="T492" i="17"/>
  <c r="Q492" i="17"/>
  <c r="N492" i="17"/>
  <c r="K492" i="17"/>
  <c r="H492" i="17"/>
  <c r="E492" i="17"/>
  <c r="T491" i="17"/>
  <c r="Q491" i="17"/>
  <c r="N491" i="17"/>
  <c r="K491" i="17"/>
  <c r="H491" i="17"/>
  <c r="E491" i="17"/>
  <c r="T490" i="17"/>
  <c r="Q490" i="17"/>
  <c r="N490" i="17"/>
  <c r="K490" i="17"/>
  <c r="H490" i="17"/>
  <c r="E490" i="17"/>
  <c r="T489" i="17"/>
  <c r="Q489" i="17"/>
  <c r="N489" i="17"/>
  <c r="K489" i="17"/>
  <c r="H489" i="17"/>
  <c r="E489" i="17"/>
  <c r="T488" i="17"/>
  <c r="Q488" i="17"/>
  <c r="N488" i="17"/>
  <c r="K488" i="17"/>
  <c r="H488" i="17"/>
  <c r="E488" i="17"/>
  <c r="T487" i="17"/>
  <c r="Q487" i="17"/>
  <c r="N487" i="17"/>
  <c r="K487" i="17"/>
  <c r="H487" i="17"/>
  <c r="E487" i="17"/>
  <c r="T486" i="17"/>
  <c r="Q486" i="17"/>
  <c r="N486" i="17"/>
  <c r="K486" i="17"/>
  <c r="H486" i="17"/>
  <c r="E486" i="17"/>
  <c r="S475" i="17"/>
  <c r="R475" i="17"/>
  <c r="P475" i="17"/>
  <c r="O475" i="17"/>
  <c r="M475" i="17"/>
  <c r="L475" i="17"/>
  <c r="J475" i="17"/>
  <c r="I475" i="17"/>
  <c r="G475" i="17"/>
  <c r="F475" i="17"/>
  <c r="D475" i="17"/>
  <c r="D476" i="17" s="1"/>
  <c r="C475" i="17"/>
  <c r="C476" i="17" s="1"/>
  <c r="V474" i="17"/>
  <c r="V506" i="17" s="1"/>
  <c r="U474" i="17"/>
  <c r="U506" i="17" s="1"/>
  <c r="T474" i="17"/>
  <c r="Q474" i="17"/>
  <c r="N474" i="17"/>
  <c r="K474" i="17"/>
  <c r="H474" i="17"/>
  <c r="E474" i="17"/>
  <c r="V473" i="17"/>
  <c r="V505" i="17" s="1"/>
  <c r="U473" i="17"/>
  <c r="U505" i="17" s="1"/>
  <c r="T473" i="17"/>
  <c r="Q473" i="17"/>
  <c r="N473" i="17"/>
  <c r="K473" i="17"/>
  <c r="H473" i="17"/>
  <c r="E473" i="17"/>
  <c r="V472" i="17"/>
  <c r="V504" i="17" s="1"/>
  <c r="U472" i="17"/>
  <c r="U504" i="17" s="1"/>
  <c r="T472" i="17"/>
  <c r="Q472" i="17"/>
  <c r="N472" i="17"/>
  <c r="K472" i="17"/>
  <c r="H472" i="17"/>
  <c r="E472" i="17"/>
  <c r="V471" i="17"/>
  <c r="V503" i="17" s="1"/>
  <c r="U471" i="17"/>
  <c r="U503" i="17" s="1"/>
  <c r="T471" i="17"/>
  <c r="Q471" i="17"/>
  <c r="N471" i="17"/>
  <c r="K471" i="17"/>
  <c r="H471" i="17"/>
  <c r="E471" i="17"/>
  <c r="V470" i="17"/>
  <c r="V502" i="17" s="1"/>
  <c r="U470" i="17"/>
  <c r="U502" i="17" s="1"/>
  <c r="T470" i="17"/>
  <c r="Q470" i="17"/>
  <c r="N470" i="17"/>
  <c r="K470" i="17"/>
  <c r="H470" i="17"/>
  <c r="E470" i="17"/>
  <c r="V469" i="17"/>
  <c r="V501" i="17" s="1"/>
  <c r="U469" i="17"/>
  <c r="U501" i="17" s="1"/>
  <c r="T469" i="17"/>
  <c r="Q469" i="17"/>
  <c r="N469" i="17"/>
  <c r="K469" i="17"/>
  <c r="H469" i="17"/>
  <c r="E469" i="17"/>
  <c r="V468" i="17"/>
  <c r="V500" i="17" s="1"/>
  <c r="U468" i="17"/>
  <c r="U500" i="17" s="1"/>
  <c r="T468" i="17"/>
  <c r="Q468" i="17"/>
  <c r="N468" i="17"/>
  <c r="K468" i="17"/>
  <c r="H468" i="17"/>
  <c r="E468" i="17"/>
  <c r="V467" i="17"/>
  <c r="V499" i="17" s="1"/>
  <c r="U467" i="17"/>
  <c r="U499" i="17" s="1"/>
  <c r="T467" i="17"/>
  <c r="Q467" i="17"/>
  <c r="N467" i="17"/>
  <c r="K467" i="17"/>
  <c r="H467" i="17"/>
  <c r="E467" i="17"/>
  <c r="V466" i="17"/>
  <c r="V498" i="17" s="1"/>
  <c r="U466" i="17"/>
  <c r="U498" i="17" s="1"/>
  <c r="T466" i="17"/>
  <c r="Q466" i="17"/>
  <c r="N466" i="17"/>
  <c r="K466" i="17"/>
  <c r="H466" i="17"/>
  <c r="E466" i="17"/>
  <c r="V465" i="17"/>
  <c r="V497" i="17" s="1"/>
  <c r="U465" i="17"/>
  <c r="U497" i="17" s="1"/>
  <c r="T465" i="17"/>
  <c r="Q465" i="17"/>
  <c r="N465" i="17"/>
  <c r="K465" i="17"/>
  <c r="H465" i="17"/>
  <c r="E465" i="17"/>
  <c r="V464" i="17"/>
  <c r="V496" i="17" s="1"/>
  <c r="U464" i="17"/>
  <c r="U496" i="17" s="1"/>
  <c r="T464" i="17"/>
  <c r="Q464" i="17"/>
  <c r="N464" i="17"/>
  <c r="K464" i="17"/>
  <c r="H464" i="17"/>
  <c r="E464" i="17"/>
  <c r="V463" i="17"/>
  <c r="V495" i="17" s="1"/>
  <c r="U463" i="17"/>
  <c r="U495" i="17" s="1"/>
  <c r="T463" i="17"/>
  <c r="Q463" i="17"/>
  <c r="N463" i="17"/>
  <c r="K463" i="17"/>
  <c r="H463" i="17"/>
  <c r="E463" i="17"/>
  <c r="V462" i="17"/>
  <c r="V494" i="17" s="1"/>
  <c r="U462" i="17"/>
  <c r="U494" i="17" s="1"/>
  <c r="T462" i="17"/>
  <c r="Q462" i="17"/>
  <c r="N462" i="17"/>
  <c r="K462" i="17"/>
  <c r="H462" i="17"/>
  <c r="E462" i="17"/>
  <c r="V461" i="17"/>
  <c r="V493" i="17" s="1"/>
  <c r="U461" i="17"/>
  <c r="U493" i="17" s="1"/>
  <c r="T461" i="17"/>
  <c r="Q461" i="17"/>
  <c r="N461" i="17"/>
  <c r="K461" i="17"/>
  <c r="H461" i="17"/>
  <c r="E461" i="17"/>
  <c r="V460" i="17"/>
  <c r="V492" i="17" s="1"/>
  <c r="U460" i="17"/>
  <c r="U492" i="17" s="1"/>
  <c r="T460" i="17"/>
  <c r="Q460" i="17"/>
  <c r="N460" i="17"/>
  <c r="K460" i="17"/>
  <c r="H460" i="17"/>
  <c r="E460" i="17"/>
  <c r="V459" i="17"/>
  <c r="V491" i="17" s="1"/>
  <c r="U459" i="17"/>
  <c r="U491" i="17" s="1"/>
  <c r="T459" i="17"/>
  <c r="Q459" i="17"/>
  <c r="N459" i="17"/>
  <c r="K459" i="17"/>
  <c r="H459" i="17"/>
  <c r="E459" i="17"/>
  <c r="V458" i="17"/>
  <c r="V490" i="17" s="1"/>
  <c r="U458" i="17"/>
  <c r="U490" i="17" s="1"/>
  <c r="T458" i="17"/>
  <c r="Q458" i="17"/>
  <c r="N458" i="17"/>
  <c r="K458" i="17"/>
  <c r="H458" i="17"/>
  <c r="E458" i="17"/>
  <c r="V457" i="17"/>
  <c r="V489" i="17" s="1"/>
  <c r="U457" i="17"/>
  <c r="U489" i="17" s="1"/>
  <c r="T457" i="17"/>
  <c r="Q457" i="17"/>
  <c r="N457" i="17"/>
  <c r="K457" i="17"/>
  <c r="H457" i="17"/>
  <c r="E457" i="17"/>
  <c r="V456" i="17"/>
  <c r="V488" i="17" s="1"/>
  <c r="U456" i="17"/>
  <c r="U488" i="17" s="1"/>
  <c r="T456" i="17"/>
  <c r="Q456" i="17"/>
  <c r="N456" i="17"/>
  <c r="K456" i="17"/>
  <c r="H456" i="17"/>
  <c r="E456" i="17"/>
  <c r="V455" i="17"/>
  <c r="V487" i="17" s="1"/>
  <c r="U455" i="17"/>
  <c r="U487" i="17" s="1"/>
  <c r="T455" i="17"/>
  <c r="Q455" i="17"/>
  <c r="N455" i="17"/>
  <c r="K455" i="17"/>
  <c r="H455" i="17"/>
  <c r="E455" i="17"/>
  <c r="V454" i="17"/>
  <c r="V486" i="17" s="1"/>
  <c r="U454" i="17"/>
  <c r="U486" i="17" s="1"/>
  <c r="T454" i="17"/>
  <c r="Q454" i="17"/>
  <c r="Q475" i="17" s="1"/>
  <c r="N454" i="17"/>
  <c r="K454" i="17"/>
  <c r="H454" i="17"/>
  <c r="E454" i="17"/>
  <c r="S443" i="17"/>
  <c r="R443" i="17"/>
  <c r="P443" i="17"/>
  <c r="O443" i="17"/>
  <c r="M443" i="17"/>
  <c r="L443" i="17"/>
  <c r="J443" i="17"/>
  <c r="I443" i="17"/>
  <c r="G443" i="17"/>
  <c r="F443" i="17"/>
  <c r="D443" i="17"/>
  <c r="C443" i="17"/>
  <c r="T442" i="17"/>
  <c r="Q442" i="17"/>
  <c r="N442" i="17"/>
  <c r="K442" i="17"/>
  <c r="H442" i="17"/>
  <c r="E442" i="17"/>
  <c r="T441" i="17"/>
  <c r="Q441" i="17"/>
  <c r="N441" i="17"/>
  <c r="K441" i="17"/>
  <c r="H441" i="17"/>
  <c r="E441" i="17"/>
  <c r="T440" i="17"/>
  <c r="Q440" i="17"/>
  <c r="N440" i="17"/>
  <c r="K440" i="17"/>
  <c r="H440" i="17"/>
  <c r="E440" i="17"/>
  <c r="T439" i="17"/>
  <c r="Q439" i="17"/>
  <c r="N439" i="17"/>
  <c r="K439" i="17"/>
  <c r="H439" i="17"/>
  <c r="E439" i="17"/>
  <c r="T438" i="17"/>
  <c r="Q438" i="17"/>
  <c r="N438" i="17"/>
  <c r="K438" i="17"/>
  <c r="H438" i="17"/>
  <c r="E438" i="17"/>
  <c r="T437" i="17"/>
  <c r="Q437" i="17"/>
  <c r="N437" i="17"/>
  <c r="K437" i="17"/>
  <c r="H437" i="17"/>
  <c r="E437" i="17"/>
  <c r="T436" i="17"/>
  <c r="Q436" i="17"/>
  <c r="N436" i="17"/>
  <c r="K436" i="17"/>
  <c r="H436" i="17"/>
  <c r="E436" i="17"/>
  <c r="T435" i="17"/>
  <c r="Q435" i="17"/>
  <c r="N435" i="17"/>
  <c r="K435" i="17"/>
  <c r="H435" i="17"/>
  <c r="E435" i="17"/>
  <c r="T434" i="17"/>
  <c r="Q434" i="17"/>
  <c r="N434" i="17"/>
  <c r="K434" i="17"/>
  <c r="H434" i="17"/>
  <c r="E434" i="17"/>
  <c r="T433" i="17"/>
  <c r="Q433" i="17"/>
  <c r="N433" i="17"/>
  <c r="K433" i="17"/>
  <c r="H433" i="17"/>
  <c r="E433" i="17"/>
  <c r="T432" i="17"/>
  <c r="Q432" i="17"/>
  <c r="N432" i="17"/>
  <c r="K432" i="17"/>
  <c r="H432" i="17"/>
  <c r="E432" i="17"/>
  <c r="T431" i="17"/>
  <c r="Q431" i="17"/>
  <c r="N431" i="17"/>
  <c r="K431" i="17"/>
  <c r="H431" i="17"/>
  <c r="E431" i="17"/>
  <c r="T430" i="17"/>
  <c r="Q430" i="17"/>
  <c r="N430" i="17"/>
  <c r="K430" i="17"/>
  <c r="H430" i="17"/>
  <c r="E430" i="17"/>
  <c r="T429" i="17"/>
  <c r="Q429" i="17"/>
  <c r="N429" i="17"/>
  <c r="K429" i="17"/>
  <c r="H429" i="17"/>
  <c r="E429" i="17"/>
  <c r="T428" i="17"/>
  <c r="Q428" i="17"/>
  <c r="N428" i="17"/>
  <c r="K428" i="17"/>
  <c r="H428" i="17"/>
  <c r="E428" i="17"/>
  <c r="T427" i="17"/>
  <c r="Q427" i="17"/>
  <c r="N427" i="17"/>
  <c r="K427" i="17"/>
  <c r="H427" i="17"/>
  <c r="E427" i="17"/>
  <c r="T426" i="17"/>
  <c r="Q426" i="17"/>
  <c r="N426" i="17"/>
  <c r="K426" i="17"/>
  <c r="H426" i="17"/>
  <c r="E426" i="17"/>
  <c r="T425" i="17"/>
  <c r="Q425" i="17"/>
  <c r="N425" i="17"/>
  <c r="K425" i="17"/>
  <c r="H425" i="17"/>
  <c r="E425" i="17"/>
  <c r="T424" i="17"/>
  <c r="Q424" i="17"/>
  <c r="N424" i="17"/>
  <c r="K424" i="17"/>
  <c r="H424" i="17"/>
  <c r="E424" i="17"/>
  <c r="T423" i="17"/>
  <c r="Q423" i="17"/>
  <c r="N423" i="17"/>
  <c r="K423" i="17"/>
  <c r="H423" i="17"/>
  <c r="E423" i="17"/>
  <c r="T422" i="17"/>
  <c r="Q422" i="17"/>
  <c r="N422" i="17"/>
  <c r="K422" i="17"/>
  <c r="H422" i="17"/>
  <c r="E422" i="17"/>
  <c r="S411" i="17"/>
  <c r="R411" i="17"/>
  <c r="P411" i="17"/>
  <c r="O411" i="17"/>
  <c r="M411" i="17"/>
  <c r="L411" i="17"/>
  <c r="J411" i="17"/>
  <c r="I411" i="17"/>
  <c r="G411" i="17"/>
  <c r="F411" i="17"/>
  <c r="D411" i="17"/>
  <c r="D412" i="17" s="1"/>
  <c r="C411" i="17"/>
  <c r="C412" i="17" s="1"/>
  <c r="V410" i="17"/>
  <c r="V442" i="17" s="1"/>
  <c r="U410" i="17"/>
  <c r="U442" i="17" s="1"/>
  <c r="T410" i="17"/>
  <c r="Q410" i="17"/>
  <c r="N410" i="17"/>
  <c r="K410" i="17"/>
  <c r="H410" i="17"/>
  <c r="E410" i="17"/>
  <c r="V409" i="17"/>
  <c r="V441" i="17" s="1"/>
  <c r="U409" i="17"/>
  <c r="U441" i="17" s="1"/>
  <c r="T409" i="17"/>
  <c r="Q409" i="17"/>
  <c r="N409" i="17"/>
  <c r="K409" i="17"/>
  <c r="H409" i="17"/>
  <c r="E409" i="17"/>
  <c r="V408" i="17"/>
  <c r="V440" i="17" s="1"/>
  <c r="U408" i="17"/>
  <c r="U440" i="17" s="1"/>
  <c r="T408" i="17"/>
  <c r="Q408" i="17"/>
  <c r="N408" i="17"/>
  <c r="K408" i="17"/>
  <c r="H408" i="17"/>
  <c r="E408" i="17"/>
  <c r="V407" i="17"/>
  <c r="V439" i="17" s="1"/>
  <c r="U407" i="17"/>
  <c r="U439" i="17" s="1"/>
  <c r="T407" i="17"/>
  <c r="Q407" i="17"/>
  <c r="N407" i="17"/>
  <c r="K407" i="17"/>
  <c r="H407" i="17"/>
  <c r="E407" i="17"/>
  <c r="V406" i="17"/>
  <c r="V438" i="17" s="1"/>
  <c r="U406" i="17"/>
  <c r="U438" i="17" s="1"/>
  <c r="T406" i="17"/>
  <c r="Q406" i="17"/>
  <c r="N406" i="17"/>
  <c r="K406" i="17"/>
  <c r="H406" i="17"/>
  <c r="E406" i="17"/>
  <c r="V405" i="17"/>
  <c r="V437" i="17" s="1"/>
  <c r="U405" i="17"/>
  <c r="U437" i="17" s="1"/>
  <c r="T405" i="17"/>
  <c r="Q405" i="17"/>
  <c r="N405" i="17"/>
  <c r="K405" i="17"/>
  <c r="H405" i="17"/>
  <c r="E405" i="17"/>
  <c r="V404" i="17"/>
  <c r="V436" i="17" s="1"/>
  <c r="U404" i="17"/>
  <c r="U436" i="17" s="1"/>
  <c r="T404" i="17"/>
  <c r="Q404" i="17"/>
  <c r="N404" i="17"/>
  <c r="K404" i="17"/>
  <c r="H404" i="17"/>
  <c r="E404" i="17"/>
  <c r="V403" i="17"/>
  <c r="V435" i="17" s="1"/>
  <c r="U403" i="17"/>
  <c r="U435" i="17" s="1"/>
  <c r="T403" i="17"/>
  <c r="Q403" i="17"/>
  <c r="N403" i="17"/>
  <c r="K403" i="17"/>
  <c r="H403" i="17"/>
  <c r="E403" i="17"/>
  <c r="V402" i="17"/>
  <c r="V434" i="17" s="1"/>
  <c r="U402" i="17"/>
  <c r="U434" i="17" s="1"/>
  <c r="T402" i="17"/>
  <c r="Q402" i="17"/>
  <c r="N402" i="17"/>
  <c r="K402" i="17"/>
  <c r="H402" i="17"/>
  <c r="E402" i="17"/>
  <c r="V401" i="17"/>
  <c r="V433" i="17" s="1"/>
  <c r="U401" i="17"/>
  <c r="U433" i="17" s="1"/>
  <c r="T401" i="17"/>
  <c r="Q401" i="17"/>
  <c r="N401" i="17"/>
  <c r="K401" i="17"/>
  <c r="H401" i="17"/>
  <c r="E401" i="17"/>
  <c r="V400" i="17"/>
  <c r="V432" i="17" s="1"/>
  <c r="U400" i="17"/>
  <c r="U432" i="17" s="1"/>
  <c r="T400" i="17"/>
  <c r="Q400" i="17"/>
  <c r="N400" i="17"/>
  <c r="K400" i="17"/>
  <c r="H400" i="17"/>
  <c r="E400" i="17"/>
  <c r="V399" i="17"/>
  <c r="V431" i="17" s="1"/>
  <c r="U399" i="17"/>
  <c r="U431" i="17" s="1"/>
  <c r="T399" i="17"/>
  <c r="Q399" i="17"/>
  <c r="N399" i="17"/>
  <c r="K399" i="17"/>
  <c r="H399" i="17"/>
  <c r="E399" i="17"/>
  <c r="V398" i="17"/>
  <c r="V430" i="17" s="1"/>
  <c r="U398" i="17"/>
  <c r="U430" i="17" s="1"/>
  <c r="T398" i="17"/>
  <c r="Q398" i="17"/>
  <c r="N398" i="17"/>
  <c r="K398" i="17"/>
  <c r="H398" i="17"/>
  <c r="E398" i="17"/>
  <c r="V397" i="17"/>
  <c r="V429" i="17" s="1"/>
  <c r="U397" i="17"/>
  <c r="U429" i="17" s="1"/>
  <c r="T397" i="17"/>
  <c r="Q397" i="17"/>
  <c r="N397" i="17"/>
  <c r="K397" i="17"/>
  <c r="H397" i="17"/>
  <c r="E397" i="17"/>
  <c r="V396" i="17"/>
  <c r="V428" i="17" s="1"/>
  <c r="U396" i="17"/>
  <c r="U428" i="17" s="1"/>
  <c r="T396" i="17"/>
  <c r="Q396" i="17"/>
  <c r="N396" i="17"/>
  <c r="K396" i="17"/>
  <c r="H396" i="17"/>
  <c r="E396" i="17"/>
  <c r="V395" i="17"/>
  <c r="V427" i="17" s="1"/>
  <c r="U395" i="17"/>
  <c r="U427" i="17" s="1"/>
  <c r="T395" i="17"/>
  <c r="Q395" i="17"/>
  <c r="N395" i="17"/>
  <c r="K395" i="17"/>
  <c r="H395" i="17"/>
  <c r="E395" i="17"/>
  <c r="V394" i="17"/>
  <c r="V426" i="17" s="1"/>
  <c r="U394" i="17"/>
  <c r="U426" i="17" s="1"/>
  <c r="T394" i="17"/>
  <c r="Q394" i="17"/>
  <c r="N394" i="17"/>
  <c r="K394" i="17"/>
  <c r="H394" i="17"/>
  <c r="E394" i="17"/>
  <c r="V393" i="17"/>
  <c r="V425" i="17" s="1"/>
  <c r="U393" i="17"/>
  <c r="U425" i="17" s="1"/>
  <c r="T393" i="17"/>
  <c r="Q393" i="17"/>
  <c r="N393" i="17"/>
  <c r="K393" i="17"/>
  <c r="H393" i="17"/>
  <c r="E393" i="17"/>
  <c r="V392" i="17"/>
  <c r="V424" i="17" s="1"/>
  <c r="U392" i="17"/>
  <c r="U424" i="17" s="1"/>
  <c r="T392" i="17"/>
  <c r="Q392" i="17"/>
  <c r="N392" i="17"/>
  <c r="K392" i="17"/>
  <c r="H392" i="17"/>
  <c r="E392" i="17"/>
  <c r="V391" i="17"/>
  <c r="V423" i="17" s="1"/>
  <c r="U391" i="17"/>
  <c r="U423" i="17" s="1"/>
  <c r="T391" i="17"/>
  <c r="Q391" i="17"/>
  <c r="N391" i="17"/>
  <c r="K391" i="17"/>
  <c r="H391" i="17"/>
  <c r="E391" i="17"/>
  <c r="V390" i="17"/>
  <c r="V422" i="17" s="1"/>
  <c r="U390" i="17"/>
  <c r="U422" i="17" s="1"/>
  <c r="T390" i="17"/>
  <c r="Q390" i="17"/>
  <c r="Q411" i="17" s="1"/>
  <c r="N390" i="17"/>
  <c r="K390" i="17"/>
  <c r="H390" i="17"/>
  <c r="E390" i="17"/>
  <c r="S379" i="17"/>
  <c r="T379" i="17" s="1"/>
  <c r="R379" i="17"/>
  <c r="P379" i="17"/>
  <c r="Q379" i="17" s="1"/>
  <c r="O379" i="17"/>
  <c r="M379" i="17"/>
  <c r="N379" i="17" s="1"/>
  <c r="L379" i="17"/>
  <c r="J379" i="17"/>
  <c r="K379" i="17" s="1"/>
  <c r="I379" i="17"/>
  <c r="G379" i="17"/>
  <c r="H379" i="17" s="1"/>
  <c r="F379" i="17"/>
  <c r="D379" i="17"/>
  <c r="E379" i="17" s="1"/>
  <c r="C379" i="17"/>
  <c r="T378" i="17"/>
  <c r="Q378" i="17"/>
  <c r="N378" i="17"/>
  <c r="K378" i="17"/>
  <c r="H378" i="17"/>
  <c r="E378" i="17"/>
  <c r="T377" i="17"/>
  <c r="Q377" i="17"/>
  <c r="N377" i="17"/>
  <c r="K377" i="17"/>
  <c r="H377" i="17"/>
  <c r="E377" i="17"/>
  <c r="T376" i="17"/>
  <c r="Q376" i="17"/>
  <c r="N376" i="17"/>
  <c r="K376" i="17"/>
  <c r="H376" i="17"/>
  <c r="E376" i="17"/>
  <c r="T375" i="17"/>
  <c r="Q375" i="17"/>
  <c r="N375" i="17"/>
  <c r="K375" i="17"/>
  <c r="H375" i="17"/>
  <c r="E375" i="17"/>
  <c r="T374" i="17"/>
  <c r="Q374" i="17"/>
  <c r="N374" i="17"/>
  <c r="K374" i="17"/>
  <c r="H374" i="17"/>
  <c r="E374" i="17"/>
  <c r="T373" i="17"/>
  <c r="Q373" i="17"/>
  <c r="N373" i="17"/>
  <c r="K373" i="17"/>
  <c r="H373" i="17"/>
  <c r="E373" i="17"/>
  <c r="T372" i="17"/>
  <c r="Q372" i="17"/>
  <c r="N372" i="17"/>
  <c r="K372" i="17"/>
  <c r="H372" i="17"/>
  <c r="E372" i="17"/>
  <c r="T371" i="17"/>
  <c r="Q371" i="17"/>
  <c r="N371" i="17"/>
  <c r="K371" i="17"/>
  <c r="H371" i="17"/>
  <c r="E371" i="17"/>
  <c r="T370" i="17"/>
  <c r="Q370" i="17"/>
  <c r="N370" i="17"/>
  <c r="K370" i="17"/>
  <c r="H370" i="17"/>
  <c r="E370" i="17"/>
  <c r="T369" i="17"/>
  <c r="Q369" i="17"/>
  <c r="N369" i="17"/>
  <c r="K369" i="17"/>
  <c r="H369" i="17"/>
  <c r="E369" i="17"/>
  <c r="T368" i="17"/>
  <c r="Q368" i="17"/>
  <c r="N368" i="17"/>
  <c r="K368" i="17"/>
  <c r="H368" i="17"/>
  <c r="E368" i="17"/>
  <c r="T367" i="17"/>
  <c r="Q367" i="17"/>
  <c r="N367" i="17"/>
  <c r="K367" i="17"/>
  <c r="H367" i="17"/>
  <c r="E367" i="17"/>
  <c r="T366" i="17"/>
  <c r="Q366" i="17"/>
  <c r="N366" i="17"/>
  <c r="K366" i="17"/>
  <c r="H366" i="17"/>
  <c r="E366" i="17"/>
  <c r="T365" i="17"/>
  <c r="Q365" i="17"/>
  <c r="N365" i="17"/>
  <c r="K365" i="17"/>
  <c r="H365" i="17"/>
  <c r="E365" i="17"/>
  <c r="T364" i="17"/>
  <c r="Q364" i="17"/>
  <c r="N364" i="17"/>
  <c r="K364" i="17"/>
  <c r="H364" i="17"/>
  <c r="E364" i="17"/>
  <c r="T363" i="17"/>
  <c r="Q363" i="17"/>
  <c r="N363" i="17"/>
  <c r="K363" i="17"/>
  <c r="H363" i="17"/>
  <c r="E363" i="17"/>
  <c r="T362" i="17"/>
  <c r="Q362" i="17"/>
  <c r="N362" i="17"/>
  <c r="K362" i="17"/>
  <c r="H362" i="17"/>
  <c r="E362" i="17"/>
  <c r="T361" i="17"/>
  <c r="Q361" i="17"/>
  <c r="N361" i="17"/>
  <c r="K361" i="17"/>
  <c r="H361" i="17"/>
  <c r="E361" i="17"/>
  <c r="T360" i="17"/>
  <c r="Q360" i="17"/>
  <c r="N360" i="17"/>
  <c r="K360" i="17"/>
  <c r="H360" i="17"/>
  <c r="E360" i="17"/>
  <c r="T359" i="17"/>
  <c r="Q359" i="17"/>
  <c r="N359" i="17"/>
  <c r="K359" i="17"/>
  <c r="H359" i="17"/>
  <c r="E359" i="17"/>
  <c r="T358" i="17"/>
  <c r="Q358" i="17"/>
  <c r="N358" i="17"/>
  <c r="K358" i="17"/>
  <c r="H358" i="17"/>
  <c r="E358" i="17"/>
  <c r="S347" i="17"/>
  <c r="T347" i="17" s="1"/>
  <c r="R347" i="17"/>
  <c r="P347" i="17"/>
  <c r="Q347" i="17" s="1"/>
  <c r="O347" i="17"/>
  <c r="M347" i="17"/>
  <c r="N347" i="17" s="1"/>
  <c r="L347" i="17"/>
  <c r="J347" i="17"/>
  <c r="K347" i="17" s="1"/>
  <c r="I347" i="17"/>
  <c r="G347" i="17"/>
  <c r="H347" i="17" s="1"/>
  <c r="F347" i="17"/>
  <c r="D347" i="17"/>
  <c r="D348" i="17" s="1"/>
  <c r="C347" i="17"/>
  <c r="C348" i="17" s="1"/>
  <c r="V346" i="17"/>
  <c r="V378" i="17" s="1"/>
  <c r="U346" i="17"/>
  <c r="U378" i="17" s="1"/>
  <c r="T346" i="17"/>
  <c r="Q346" i="17"/>
  <c r="N346" i="17"/>
  <c r="K346" i="17"/>
  <c r="H346" i="17"/>
  <c r="E346" i="17"/>
  <c r="V345" i="17"/>
  <c r="V377" i="17" s="1"/>
  <c r="U345" i="17"/>
  <c r="U377" i="17" s="1"/>
  <c r="T345" i="17"/>
  <c r="Q345" i="17"/>
  <c r="N345" i="17"/>
  <c r="K345" i="17"/>
  <c r="H345" i="17"/>
  <c r="E345" i="17"/>
  <c r="V344" i="17"/>
  <c r="V376" i="17" s="1"/>
  <c r="U344" i="17"/>
  <c r="U376" i="17" s="1"/>
  <c r="T344" i="17"/>
  <c r="Q344" i="17"/>
  <c r="N344" i="17"/>
  <c r="K344" i="17"/>
  <c r="H344" i="17"/>
  <c r="E344" i="17"/>
  <c r="V343" i="17"/>
  <c r="V375" i="17" s="1"/>
  <c r="U343" i="17"/>
  <c r="U375" i="17" s="1"/>
  <c r="T343" i="17"/>
  <c r="Q343" i="17"/>
  <c r="N343" i="17"/>
  <c r="K343" i="17"/>
  <c r="H343" i="17"/>
  <c r="E343" i="17"/>
  <c r="V342" i="17"/>
  <c r="V374" i="17" s="1"/>
  <c r="U342" i="17"/>
  <c r="U374" i="17" s="1"/>
  <c r="T342" i="17"/>
  <c r="Q342" i="17"/>
  <c r="N342" i="17"/>
  <c r="K342" i="17"/>
  <c r="H342" i="17"/>
  <c r="E342" i="17"/>
  <c r="V341" i="17"/>
  <c r="V373" i="17" s="1"/>
  <c r="U341" i="17"/>
  <c r="U373" i="17" s="1"/>
  <c r="T341" i="17"/>
  <c r="Q341" i="17"/>
  <c r="N341" i="17"/>
  <c r="K341" i="17"/>
  <c r="H341" i="17"/>
  <c r="E341" i="17"/>
  <c r="V340" i="17"/>
  <c r="V372" i="17" s="1"/>
  <c r="U340" i="17"/>
  <c r="U372" i="17" s="1"/>
  <c r="T340" i="17"/>
  <c r="Q340" i="17"/>
  <c r="N340" i="17"/>
  <c r="K340" i="17"/>
  <c r="H340" i="17"/>
  <c r="E340" i="17"/>
  <c r="V339" i="17"/>
  <c r="V371" i="17" s="1"/>
  <c r="U339" i="17"/>
  <c r="U371" i="17" s="1"/>
  <c r="T339" i="17"/>
  <c r="Q339" i="17"/>
  <c r="N339" i="17"/>
  <c r="K339" i="17"/>
  <c r="H339" i="17"/>
  <c r="E339" i="17"/>
  <c r="V338" i="17"/>
  <c r="V370" i="17" s="1"/>
  <c r="U338" i="17"/>
  <c r="U370" i="17" s="1"/>
  <c r="T338" i="17"/>
  <c r="Q338" i="17"/>
  <c r="N338" i="17"/>
  <c r="K338" i="17"/>
  <c r="H338" i="17"/>
  <c r="E338" i="17"/>
  <c r="V337" i="17"/>
  <c r="V369" i="17" s="1"/>
  <c r="U337" i="17"/>
  <c r="U369" i="17" s="1"/>
  <c r="T337" i="17"/>
  <c r="Q337" i="17"/>
  <c r="N337" i="17"/>
  <c r="K337" i="17"/>
  <c r="H337" i="17"/>
  <c r="E337" i="17"/>
  <c r="V336" i="17"/>
  <c r="V368" i="17" s="1"/>
  <c r="U336" i="17"/>
  <c r="U368" i="17" s="1"/>
  <c r="T336" i="17"/>
  <c r="Q336" i="17"/>
  <c r="N336" i="17"/>
  <c r="K336" i="17"/>
  <c r="H336" i="17"/>
  <c r="E336" i="17"/>
  <c r="V335" i="17"/>
  <c r="V367" i="17" s="1"/>
  <c r="U335" i="17"/>
  <c r="U367" i="17" s="1"/>
  <c r="T335" i="17"/>
  <c r="Q335" i="17"/>
  <c r="N335" i="17"/>
  <c r="K335" i="17"/>
  <c r="H335" i="17"/>
  <c r="E335" i="17"/>
  <c r="V334" i="17"/>
  <c r="V366" i="17" s="1"/>
  <c r="U334" i="17"/>
  <c r="U366" i="17" s="1"/>
  <c r="T334" i="17"/>
  <c r="Q334" i="17"/>
  <c r="N334" i="17"/>
  <c r="K334" i="17"/>
  <c r="H334" i="17"/>
  <c r="E334" i="17"/>
  <c r="V333" i="17"/>
  <c r="V365" i="17" s="1"/>
  <c r="U333" i="17"/>
  <c r="U365" i="17" s="1"/>
  <c r="T333" i="17"/>
  <c r="Q333" i="17"/>
  <c r="N333" i="17"/>
  <c r="K333" i="17"/>
  <c r="H333" i="17"/>
  <c r="E333" i="17"/>
  <c r="V332" i="17"/>
  <c r="V364" i="17" s="1"/>
  <c r="U332" i="17"/>
  <c r="U364" i="17" s="1"/>
  <c r="T332" i="17"/>
  <c r="Q332" i="17"/>
  <c r="N332" i="17"/>
  <c r="K332" i="17"/>
  <c r="H332" i="17"/>
  <c r="E332" i="17"/>
  <c r="V331" i="17"/>
  <c r="V363" i="17" s="1"/>
  <c r="U331" i="17"/>
  <c r="U363" i="17" s="1"/>
  <c r="T331" i="17"/>
  <c r="Q331" i="17"/>
  <c r="N331" i="17"/>
  <c r="K331" i="17"/>
  <c r="H331" i="17"/>
  <c r="E331" i="17"/>
  <c r="V330" i="17"/>
  <c r="V362" i="17" s="1"/>
  <c r="U330" i="17"/>
  <c r="U362" i="17" s="1"/>
  <c r="T330" i="17"/>
  <c r="Q330" i="17"/>
  <c r="N330" i="17"/>
  <c r="K330" i="17"/>
  <c r="H330" i="17"/>
  <c r="E330" i="17"/>
  <c r="V329" i="17"/>
  <c r="V361" i="17" s="1"/>
  <c r="U329" i="17"/>
  <c r="U361" i="17" s="1"/>
  <c r="T329" i="17"/>
  <c r="Q329" i="17"/>
  <c r="N329" i="17"/>
  <c r="K329" i="17"/>
  <c r="H329" i="17"/>
  <c r="E329" i="17"/>
  <c r="V328" i="17"/>
  <c r="V360" i="17" s="1"/>
  <c r="U328" i="17"/>
  <c r="U360" i="17" s="1"/>
  <c r="T328" i="17"/>
  <c r="Q328" i="17"/>
  <c r="N328" i="17"/>
  <c r="K328" i="17"/>
  <c r="H328" i="17"/>
  <c r="E328" i="17"/>
  <c r="V327" i="17"/>
  <c r="V359" i="17" s="1"/>
  <c r="U327" i="17"/>
  <c r="U359" i="17" s="1"/>
  <c r="T327" i="17"/>
  <c r="Q327" i="17"/>
  <c r="N327" i="17"/>
  <c r="K327" i="17"/>
  <c r="H327" i="17"/>
  <c r="E327" i="17"/>
  <c r="V326" i="17"/>
  <c r="V358" i="17" s="1"/>
  <c r="U326" i="17"/>
  <c r="U358" i="17" s="1"/>
  <c r="T326" i="17"/>
  <c r="Q326" i="17"/>
  <c r="N326" i="17"/>
  <c r="K326" i="17"/>
  <c r="H326" i="17"/>
  <c r="E326" i="17"/>
  <c r="S315" i="17"/>
  <c r="R315" i="17"/>
  <c r="P315" i="17"/>
  <c r="O315" i="17"/>
  <c r="M315" i="17"/>
  <c r="N315" i="17" s="1"/>
  <c r="L315" i="17"/>
  <c r="J315" i="17"/>
  <c r="I315" i="17"/>
  <c r="G315" i="17"/>
  <c r="F315" i="17"/>
  <c r="D315" i="17"/>
  <c r="C315" i="17"/>
  <c r="T314" i="17"/>
  <c r="Q314" i="17"/>
  <c r="N314" i="17"/>
  <c r="K314" i="17"/>
  <c r="H314" i="17"/>
  <c r="E314" i="17"/>
  <c r="T313" i="17"/>
  <c r="Q313" i="17"/>
  <c r="N313" i="17"/>
  <c r="K313" i="17"/>
  <c r="H313" i="17"/>
  <c r="E313" i="17"/>
  <c r="T312" i="17"/>
  <c r="Q312" i="17"/>
  <c r="N312" i="17"/>
  <c r="K312" i="17"/>
  <c r="H312" i="17"/>
  <c r="E312" i="17"/>
  <c r="T311" i="17"/>
  <c r="Q311" i="17"/>
  <c r="N311" i="17"/>
  <c r="K311" i="17"/>
  <c r="H311" i="17"/>
  <c r="E311" i="17"/>
  <c r="T310" i="17"/>
  <c r="Q310" i="17"/>
  <c r="N310" i="17"/>
  <c r="K310" i="17"/>
  <c r="H310" i="17"/>
  <c r="E310" i="17"/>
  <c r="T309" i="17"/>
  <c r="Q309" i="17"/>
  <c r="N309" i="17"/>
  <c r="K309" i="17"/>
  <c r="H309" i="17"/>
  <c r="E309" i="17"/>
  <c r="T308" i="17"/>
  <c r="Q308" i="17"/>
  <c r="N308" i="17"/>
  <c r="K308" i="17"/>
  <c r="H308" i="17"/>
  <c r="E308" i="17"/>
  <c r="T307" i="17"/>
  <c r="Q307" i="17"/>
  <c r="N307" i="17"/>
  <c r="K307" i="17"/>
  <c r="H307" i="17"/>
  <c r="E307" i="17"/>
  <c r="T306" i="17"/>
  <c r="Q306" i="17"/>
  <c r="N306" i="17"/>
  <c r="K306" i="17"/>
  <c r="H306" i="17"/>
  <c r="E306" i="17"/>
  <c r="T305" i="17"/>
  <c r="Q305" i="17"/>
  <c r="N305" i="17"/>
  <c r="K305" i="17"/>
  <c r="H305" i="17"/>
  <c r="E305" i="17"/>
  <c r="T304" i="17"/>
  <c r="Q304" i="17"/>
  <c r="N304" i="17"/>
  <c r="K304" i="17"/>
  <c r="H304" i="17"/>
  <c r="E304" i="17"/>
  <c r="T303" i="17"/>
  <c r="Q303" i="17"/>
  <c r="N303" i="17"/>
  <c r="K303" i="17"/>
  <c r="H303" i="17"/>
  <c r="E303" i="17"/>
  <c r="T302" i="17"/>
  <c r="Q302" i="17"/>
  <c r="N302" i="17"/>
  <c r="K302" i="17"/>
  <c r="H302" i="17"/>
  <c r="E302" i="17"/>
  <c r="T301" i="17"/>
  <c r="Q301" i="17"/>
  <c r="N301" i="17"/>
  <c r="K301" i="17"/>
  <c r="H301" i="17"/>
  <c r="E301" i="17"/>
  <c r="T300" i="17"/>
  <c r="Q300" i="17"/>
  <c r="N300" i="17"/>
  <c r="K300" i="17"/>
  <c r="H300" i="17"/>
  <c r="E300" i="17"/>
  <c r="T299" i="17"/>
  <c r="Q299" i="17"/>
  <c r="N299" i="17"/>
  <c r="K299" i="17"/>
  <c r="H299" i="17"/>
  <c r="E299" i="17"/>
  <c r="T298" i="17"/>
  <c r="Q298" i="17"/>
  <c r="N298" i="17"/>
  <c r="K298" i="17"/>
  <c r="H298" i="17"/>
  <c r="E298" i="17"/>
  <c r="T297" i="17"/>
  <c r="Q297" i="17"/>
  <c r="N297" i="17"/>
  <c r="K297" i="17"/>
  <c r="H297" i="17"/>
  <c r="E297" i="17"/>
  <c r="T296" i="17"/>
  <c r="Q296" i="17"/>
  <c r="N296" i="17"/>
  <c r="K296" i="17"/>
  <c r="H296" i="17"/>
  <c r="E296" i="17"/>
  <c r="T295" i="17"/>
  <c r="Q295" i="17"/>
  <c r="N295" i="17"/>
  <c r="K295" i="17"/>
  <c r="H295" i="17"/>
  <c r="E295" i="17"/>
  <c r="T294" i="17"/>
  <c r="Q294" i="17"/>
  <c r="N294" i="17"/>
  <c r="K294" i="17"/>
  <c r="H294" i="17"/>
  <c r="E294" i="17"/>
  <c r="S283" i="17"/>
  <c r="R283" i="17"/>
  <c r="P283" i="17"/>
  <c r="O283" i="17"/>
  <c r="M283" i="17"/>
  <c r="L283" i="17"/>
  <c r="J283" i="17"/>
  <c r="I283" i="17"/>
  <c r="G283" i="17"/>
  <c r="G284" i="17" s="1"/>
  <c r="F283" i="17"/>
  <c r="F284" i="17" s="1"/>
  <c r="V282" i="17"/>
  <c r="V314" i="17" s="1"/>
  <c r="U282" i="17"/>
  <c r="U314" i="17" s="1"/>
  <c r="T282" i="17"/>
  <c r="Q282" i="17"/>
  <c r="N282" i="17"/>
  <c r="K282" i="17"/>
  <c r="H282" i="17"/>
  <c r="E282" i="17"/>
  <c r="V281" i="17"/>
  <c r="V313" i="17" s="1"/>
  <c r="U281" i="17"/>
  <c r="U313" i="17" s="1"/>
  <c r="T281" i="17"/>
  <c r="Q281" i="17"/>
  <c r="N281" i="17"/>
  <c r="K281" i="17"/>
  <c r="H281" i="17"/>
  <c r="E281" i="17"/>
  <c r="V280" i="17"/>
  <c r="V312" i="17" s="1"/>
  <c r="U280" i="17"/>
  <c r="U312" i="17" s="1"/>
  <c r="T280" i="17"/>
  <c r="Q280" i="17"/>
  <c r="N280" i="17"/>
  <c r="K280" i="17"/>
  <c r="H280" i="17"/>
  <c r="E280" i="17"/>
  <c r="V279" i="17"/>
  <c r="V311" i="17" s="1"/>
  <c r="U279" i="17"/>
  <c r="U311" i="17" s="1"/>
  <c r="T279" i="17"/>
  <c r="Q279" i="17"/>
  <c r="N279" i="17"/>
  <c r="K279" i="17"/>
  <c r="H279" i="17"/>
  <c r="E279" i="17"/>
  <c r="V278" i="17"/>
  <c r="V310" i="17" s="1"/>
  <c r="U278" i="17"/>
  <c r="U310" i="17" s="1"/>
  <c r="T278" i="17"/>
  <c r="Q278" i="17"/>
  <c r="N278" i="17"/>
  <c r="K278" i="17"/>
  <c r="H278" i="17"/>
  <c r="E278" i="17"/>
  <c r="V277" i="17"/>
  <c r="V309" i="17" s="1"/>
  <c r="U277" i="17"/>
  <c r="U309" i="17" s="1"/>
  <c r="T277" i="17"/>
  <c r="Q277" i="17"/>
  <c r="N277" i="17"/>
  <c r="K277" i="17"/>
  <c r="H277" i="17"/>
  <c r="E277" i="17"/>
  <c r="V276" i="17"/>
  <c r="V308" i="17" s="1"/>
  <c r="U276" i="17"/>
  <c r="U308" i="17" s="1"/>
  <c r="T276" i="17"/>
  <c r="Q276" i="17"/>
  <c r="N276" i="17"/>
  <c r="K276" i="17"/>
  <c r="H276" i="17"/>
  <c r="E276" i="17"/>
  <c r="V275" i="17"/>
  <c r="V307" i="17" s="1"/>
  <c r="U275" i="17"/>
  <c r="U307" i="17" s="1"/>
  <c r="T275" i="17"/>
  <c r="Q275" i="17"/>
  <c r="N275" i="17"/>
  <c r="K275" i="17"/>
  <c r="H275" i="17"/>
  <c r="E275" i="17"/>
  <c r="V274" i="17"/>
  <c r="V306" i="17" s="1"/>
  <c r="U274" i="17"/>
  <c r="U306" i="17" s="1"/>
  <c r="T274" i="17"/>
  <c r="Q274" i="17"/>
  <c r="N274" i="17"/>
  <c r="K274" i="17"/>
  <c r="H274" i="17"/>
  <c r="E274" i="17"/>
  <c r="V273" i="17"/>
  <c r="V305" i="17" s="1"/>
  <c r="U273" i="17"/>
  <c r="U305" i="17" s="1"/>
  <c r="T273" i="17"/>
  <c r="Q273" i="17"/>
  <c r="N273" i="17"/>
  <c r="K273" i="17"/>
  <c r="H273" i="17"/>
  <c r="E273" i="17"/>
  <c r="V272" i="17"/>
  <c r="V304" i="17" s="1"/>
  <c r="U272" i="17"/>
  <c r="U304" i="17" s="1"/>
  <c r="T272" i="17"/>
  <c r="Q272" i="17"/>
  <c r="N272" i="17"/>
  <c r="K272" i="17"/>
  <c r="H272" i="17"/>
  <c r="E272" i="17"/>
  <c r="V271" i="17"/>
  <c r="V303" i="17" s="1"/>
  <c r="U271" i="17"/>
  <c r="U303" i="17" s="1"/>
  <c r="T271" i="17"/>
  <c r="Q271" i="17"/>
  <c r="N271" i="17"/>
  <c r="K271" i="17"/>
  <c r="H271" i="17"/>
  <c r="E271" i="17"/>
  <c r="V270" i="17"/>
  <c r="V302" i="17" s="1"/>
  <c r="U270" i="17"/>
  <c r="U302" i="17" s="1"/>
  <c r="T270" i="17"/>
  <c r="Q270" i="17"/>
  <c r="N270" i="17"/>
  <c r="K270" i="17"/>
  <c r="H270" i="17"/>
  <c r="E270" i="17"/>
  <c r="V269" i="17"/>
  <c r="V301" i="17" s="1"/>
  <c r="U269" i="17"/>
  <c r="U301" i="17" s="1"/>
  <c r="T269" i="17"/>
  <c r="Q269" i="17"/>
  <c r="N269" i="17"/>
  <c r="K269" i="17"/>
  <c r="H269" i="17"/>
  <c r="E269" i="17"/>
  <c r="V268" i="17"/>
  <c r="V300" i="17" s="1"/>
  <c r="U268" i="17"/>
  <c r="U300" i="17" s="1"/>
  <c r="T268" i="17"/>
  <c r="Q268" i="17"/>
  <c r="N268" i="17"/>
  <c r="K268" i="17"/>
  <c r="H268" i="17"/>
  <c r="E268" i="17"/>
  <c r="V267" i="17"/>
  <c r="V299" i="17" s="1"/>
  <c r="U267" i="17"/>
  <c r="U299" i="17" s="1"/>
  <c r="T267" i="17"/>
  <c r="Q267" i="17"/>
  <c r="N267" i="17"/>
  <c r="K267" i="17"/>
  <c r="H267" i="17"/>
  <c r="E267" i="17"/>
  <c r="V266" i="17"/>
  <c r="V298" i="17" s="1"/>
  <c r="U266" i="17"/>
  <c r="U298" i="17" s="1"/>
  <c r="T266" i="17"/>
  <c r="Q266" i="17"/>
  <c r="N266" i="17"/>
  <c r="K266" i="17"/>
  <c r="H266" i="17"/>
  <c r="E266" i="17"/>
  <c r="V265" i="17"/>
  <c r="V297" i="17" s="1"/>
  <c r="U265" i="17"/>
  <c r="U297" i="17" s="1"/>
  <c r="T265" i="17"/>
  <c r="Q265" i="17"/>
  <c r="N265" i="17"/>
  <c r="K265" i="17"/>
  <c r="H265" i="17"/>
  <c r="E265" i="17"/>
  <c r="V264" i="17"/>
  <c r="U264" i="17"/>
  <c r="U296" i="17" s="1"/>
  <c r="T264" i="17"/>
  <c r="Q264" i="17"/>
  <c r="N264" i="17"/>
  <c r="K264" i="17"/>
  <c r="H264" i="17"/>
  <c r="E264" i="17"/>
  <c r="V263" i="17"/>
  <c r="V295" i="17" s="1"/>
  <c r="U263" i="17"/>
  <c r="U295" i="17" s="1"/>
  <c r="T263" i="17"/>
  <c r="Q263" i="17"/>
  <c r="N263" i="17"/>
  <c r="K263" i="17"/>
  <c r="H263" i="17"/>
  <c r="E263" i="17"/>
  <c r="V262" i="17"/>
  <c r="V294" i="17" s="1"/>
  <c r="U262" i="17"/>
  <c r="U294" i="17" s="1"/>
  <c r="T262" i="17"/>
  <c r="T283" i="17" s="1"/>
  <c r="Q262" i="17"/>
  <c r="N262" i="17"/>
  <c r="K262" i="17"/>
  <c r="K283" i="17" s="1"/>
  <c r="H262" i="17"/>
  <c r="H283" i="17" s="1"/>
  <c r="E262" i="17"/>
  <c r="E283" i="17" s="1"/>
  <c r="E284" i="17" s="1"/>
  <c r="S251" i="17"/>
  <c r="R251" i="17"/>
  <c r="P251" i="17"/>
  <c r="O251" i="17"/>
  <c r="M251" i="17"/>
  <c r="L251" i="17"/>
  <c r="J251" i="17"/>
  <c r="I251" i="17"/>
  <c r="G251" i="17"/>
  <c r="F251" i="17"/>
  <c r="D251" i="17"/>
  <c r="C251" i="17"/>
  <c r="T250" i="17"/>
  <c r="Q250" i="17"/>
  <c r="N250" i="17"/>
  <c r="K250" i="17"/>
  <c r="H250" i="17"/>
  <c r="E250" i="17"/>
  <c r="T249" i="17"/>
  <c r="Q249" i="17"/>
  <c r="N249" i="17"/>
  <c r="K249" i="17"/>
  <c r="H249" i="17"/>
  <c r="E249" i="17"/>
  <c r="T248" i="17"/>
  <c r="Q248" i="17"/>
  <c r="N248" i="17"/>
  <c r="K248" i="17"/>
  <c r="H248" i="17"/>
  <c r="E248" i="17"/>
  <c r="T247" i="17"/>
  <c r="Q247" i="17"/>
  <c r="N247" i="17"/>
  <c r="K247" i="17"/>
  <c r="H247" i="17"/>
  <c r="E247" i="17"/>
  <c r="T246" i="17"/>
  <c r="Q246" i="17"/>
  <c r="N246" i="17"/>
  <c r="K246" i="17"/>
  <c r="H246" i="17"/>
  <c r="E246" i="17"/>
  <c r="T245" i="17"/>
  <c r="Q245" i="17"/>
  <c r="N245" i="17"/>
  <c r="K245" i="17"/>
  <c r="H245" i="17"/>
  <c r="E245" i="17"/>
  <c r="T244" i="17"/>
  <c r="Q244" i="17"/>
  <c r="N244" i="17"/>
  <c r="K244" i="17"/>
  <c r="H244" i="17"/>
  <c r="E244" i="17"/>
  <c r="T243" i="17"/>
  <c r="Q243" i="17"/>
  <c r="N243" i="17"/>
  <c r="K243" i="17"/>
  <c r="H243" i="17"/>
  <c r="E243" i="17"/>
  <c r="T242" i="17"/>
  <c r="Q242" i="17"/>
  <c r="N242" i="17"/>
  <c r="K242" i="17"/>
  <c r="H242" i="17"/>
  <c r="E242" i="17"/>
  <c r="T241" i="17"/>
  <c r="Q241" i="17"/>
  <c r="N241" i="17"/>
  <c r="K241" i="17"/>
  <c r="H241" i="17"/>
  <c r="E241" i="17"/>
  <c r="T240" i="17"/>
  <c r="Q240" i="17"/>
  <c r="N240" i="17"/>
  <c r="K240" i="17"/>
  <c r="H240" i="17"/>
  <c r="E240" i="17"/>
  <c r="T239" i="17"/>
  <c r="Q239" i="17"/>
  <c r="N239" i="17"/>
  <c r="K239" i="17"/>
  <c r="H239" i="17"/>
  <c r="E239" i="17"/>
  <c r="T238" i="17"/>
  <c r="Q238" i="17"/>
  <c r="N238" i="17"/>
  <c r="K238" i="17"/>
  <c r="H238" i="17"/>
  <c r="E238" i="17"/>
  <c r="T237" i="17"/>
  <c r="Q237" i="17"/>
  <c r="N237" i="17"/>
  <c r="K237" i="17"/>
  <c r="H237" i="17"/>
  <c r="E237" i="17"/>
  <c r="T236" i="17"/>
  <c r="Q236" i="17"/>
  <c r="N236" i="17"/>
  <c r="K236" i="17"/>
  <c r="H236" i="17"/>
  <c r="E236" i="17"/>
  <c r="T235" i="17"/>
  <c r="Q235" i="17"/>
  <c r="N235" i="17"/>
  <c r="K235" i="17"/>
  <c r="H235" i="17"/>
  <c r="E235" i="17"/>
  <c r="T234" i="17"/>
  <c r="Q234" i="17"/>
  <c r="N234" i="17"/>
  <c r="K234" i="17"/>
  <c r="H234" i="17"/>
  <c r="E234" i="17"/>
  <c r="T233" i="17"/>
  <c r="Q233" i="17"/>
  <c r="N233" i="17"/>
  <c r="K233" i="17"/>
  <c r="H233" i="17"/>
  <c r="E233" i="17"/>
  <c r="T232" i="17"/>
  <c r="Q232" i="17"/>
  <c r="N232" i="17"/>
  <c r="K232" i="17"/>
  <c r="H232" i="17"/>
  <c r="E232" i="17"/>
  <c r="T231" i="17"/>
  <c r="Q231" i="17"/>
  <c r="N231" i="17"/>
  <c r="K231" i="17"/>
  <c r="H231" i="17"/>
  <c r="E231" i="17"/>
  <c r="T230" i="17"/>
  <c r="Q230" i="17"/>
  <c r="N230" i="17"/>
  <c r="K230" i="17"/>
  <c r="H230" i="17"/>
  <c r="E230" i="17"/>
  <c r="S219" i="17"/>
  <c r="R219" i="17"/>
  <c r="P219" i="17"/>
  <c r="O219" i="17"/>
  <c r="M219" i="17"/>
  <c r="L219" i="17"/>
  <c r="J219" i="17"/>
  <c r="I219" i="17"/>
  <c r="G219" i="17"/>
  <c r="F219" i="17"/>
  <c r="D219" i="17"/>
  <c r="D220" i="17" s="1"/>
  <c r="G220" i="17" s="1"/>
  <c r="C219" i="17"/>
  <c r="C220" i="17" s="1"/>
  <c r="V218" i="17"/>
  <c r="V250" i="17" s="1"/>
  <c r="W250" i="17" s="1"/>
  <c r="U218" i="17"/>
  <c r="U250" i="17" s="1"/>
  <c r="T218" i="17"/>
  <c r="Q218" i="17"/>
  <c r="N218" i="17"/>
  <c r="K218" i="17"/>
  <c r="H218" i="17"/>
  <c r="E218" i="17"/>
  <c r="V217" i="17"/>
  <c r="U217" i="17"/>
  <c r="U249" i="17" s="1"/>
  <c r="T217" i="17"/>
  <c r="Q217" i="17"/>
  <c r="N217" i="17"/>
  <c r="K217" i="17"/>
  <c r="H217" i="17"/>
  <c r="E217" i="17"/>
  <c r="V216" i="17"/>
  <c r="V248" i="17" s="1"/>
  <c r="W248" i="17" s="1"/>
  <c r="U216" i="17"/>
  <c r="U248" i="17" s="1"/>
  <c r="T216" i="17"/>
  <c r="Q216" i="17"/>
  <c r="N216" i="17"/>
  <c r="K216" i="17"/>
  <c r="H216" i="17"/>
  <c r="E216" i="17"/>
  <c r="V215" i="17"/>
  <c r="V247" i="17" s="1"/>
  <c r="W247" i="17" s="1"/>
  <c r="U215" i="17"/>
  <c r="U247" i="17" s="1"/>
  <c r="T215" i="17"/>
  <c r="Q215" i="17"/>
  <c r="N215" i="17"/>
  <c r="K215" i="17"/>
  <c r="H215" i="17"/>
  <c r="E215" i="17"/>
  <c r="V214" i="17"/>
  <c r="V246" i="17" s="1"/>
  <c r="W246" i="17" s="1"/>
  <c r="U214" i="17"/>
  <c r="U246" i="17" s="1"/>
  <c r="T214" i="17"/>
  <c r="Q214" i="17"/>
  <c r="N214" i="17"/>
  <c r="K214" i="17"/>
  <c r="H214" i="17"/>
  <c r="E214" i="17"/>
  <c r="V213" i="17"/>
  <c r="W213" i="17" s="1"/>
  <c r="U213" i="17"/>
  <c r="U245" i="17" s="1"/>
  <c r="T213" i="17"/>
  <c r="Q213" i="17"/>
  <c r="N213" i="17"/>
  <c r="K213" i="17"/>
  <c r="H213" i="17"/>
  <c r="E213" i="17"/>
  <c r="V212" i="17"/>
  <c r="V244" i="17" s="1"/>
  <c r="W244" i="17" s="1"/>
  <c r="U212" i="17"/>
  <c r="U244" i="17" s="1"/>
  <c r="T212" i="17"/>
  <c r="Q212" i="17"/>
  <c r="N212" i="17"/>
  <c r="K212" i="17"/>
  <c r="H212" i="17"/>
  <c r="E212" i="17"/>
  <c r="V211" i="17"/>
  <c r="V243" i="17" s="1"/>
  <c r="W243" i="17" s="1"/>
  <c r="U211" i="17"/>
  <c r="U243" i="17" s="1"/>
  <c r="T211" i="17"/>
  <c r="Q211" i="17"/>
  <c r="N211" i="17"/>
  <c r="K211" i="17"/>
  <c r="H211" i="17"/>
  <c r="E211" i="17"/>
  <c r="V210" i="17"/>
  <c r="V242" i="17" s="1"/>
  <c r="W242" i="17" s="1"/>
  <c r="U210" i="17"/>
  <c r="U242" i="17" s="1"/>
  <c r="T210" i="17"/>
  <c r="Q210" i="17"/>
  <c r="N210" i="17"/>
  <c r="K210" i="17"/>
  <c r="H210" i="17"/>
  <c r="E210" i="17"/>
  <c r="V209" i="17"/>
  <c r="U209" i="17"/>
  <c r="U241" i="17" s="1"/>
  <c r="T209" i="17"/>
  <c r="Q209" i="17"/>
  <c r="N209" i="17"/>
  <c r="K209" i="17"/>
  <c r="H209" i="17"/>
  <c r="E209" i="17"/>
  <c r="V208" i="17"/>
  <c r="V240" i="17" s="1"/>
  <c r="W240" i="17" s="1"/>
  <c r="U208" i="17"/>
  <c r="U240" i="17" s="1"/>
  <c r="T208" i="17"/>
  <c r="Q208" i="17"/>
  <c r="N208" i="17"/>
  <c r="K208" i="17"/>
  <c r="H208" i="17"/>
  <c r="E208" i="17"/>
  <c r="V207" i="17"/>
  <c r="V239" i="17" s="1"/>
  <c r="W239" i="17" s="1"/>
  <c r="U207" i="17"/>
  <c r="U239" i="17" s="1"/>
  <c r="T207" i="17"/>
  <c r="Q207" i="17"/>
  <c r="N207" i="17"/>
  <c r="K207" i="17"/>
  <c r="H207" i="17"/>
  <c r="E207" i="17"/>
  <c r="V206" i="17"/>
  <c r="V238" i="17" s="1"/>
  <c r="W238" i="17" s="1"/>
  <c r="U206" i="17"/>
  <c r="U238" i="17" s="1"/>
  <c r="T206" i="17"/>
  <c r="Q206" i="17"/>
  <c r="N206" i="17"/>
  <c r="K206" i="17"/>
  <c r="H206" i="17"/>
  <c r="E206" i="17"/>
  <c r="V205" i="17"/>
  <c r="W205" i="17" s="1"/>
  <c r="U205" i="17"/>
  <c r="U237" i="17" s="1"/>
  <c r="T205" i="17"/>
  <c r="Q205" i="17"/>
  <c r="N205" i="17"/>
  <c r="K205" i="17"/>
  <c r="H205" i="17"/>
  <c r="E205" i="17"/>
  <c r="V204" i="17"/>
  <c r="V236" i="17" s="1"/>
  <c r="W236" i="17" s="1"/>
  <c r="U204" i="17"/>
  <c r="U236" i="17" s="1"/>
  <c r="T204" i="17"/>
  <c r="Q204" i="17"/>
  <c r="N204" i="17"/>
  <c r="K204" i="17"/>
  <c r="H204" i="17"/>
  <c r="E204" i="17"/>
  <c r="V203" i="17"/>
  <c r="W203" i="17" s="1"/>
  <c r="U203" i="17"/>
  <c r="U235" i="17" s="1"/>
  <c r="T203" i="17"/>
  <c r="Q203" i="17"/>
  <c r="N203" i="17"/>
  <c r="K203" i="17"/>
  <c r="H203" i="17"/>
  <c r="E203" i="17"/>
  <c r="V202" i="17"/>
  <c r="V234" i="17" s="1"/>
  <c r="W234" i="17" s="1"/>
  <c r="U202" i="17"/>
  <c r="U234" i="17" s="1"/>
  <c r="T202" i="17"/>
  <c r="Q202" i="17"/>
  <c r="N202" i="17"/>
  <c r="K202" i="17"/>
  <c r="H202" i="17"/>
  <c r="E202" i="17"/>
  <c r="V201" i="17"/>
  <c r="U201" i="17"/>
  <c r="U233" i="17" s="1"/>
  <c r="T201" i="17"/>
  <c r="Q201" i="17"/>
  <c r="N201" i="17"/>
  <c r="K201" i="17"/>
  <c r="H201" i="17"/>
  <c r="E201" i="17"/>
  <c r="V200" i="17"/>
  <c r="V232" i="17" s="1"/>
  <c r="W232" i="17" s="1"/>
  <c r="U200" i="17"/>
  <c r="U232" i="17" s="1"/>
  <c r="T200" i="17"/>
  <c r="Q200" i="17"/>
  <c r="N200" i="17"/>
  <c r="K200" i="17"/>
  <c r="H200" i="17"/>
  <c r="E200" i="17"/>
  <c r="V199" i="17"/>
  <c r="V231" i="17" s="1"/>
  <c r="W231" i="17" s="1"/>
  <c r="U199" i="17"/>
  <c r="U231" i="17" s="1"/>
  <c r="T199" i="17"/>
  <c r="Q199" i="17"/>
  <c r="N199" i="17"/>
  <c r="K199" i="17"/>
  <c r="H199" i="17"/>
  <c r="E199" i="17"/>
  <c r="V198" i="17"/>
  <c r="V230" i="17" s="1"/>
  <c r="U198" i="17"/>
  <c r="U230" i="17" s="1"/>
  <c r="T198" i="17"/>
  <c r="Q198" i="17"/>
  <c r="N198" i="17"/>
  <c r="K198" i="17"/>
  <c r="H198" i="17"/>
  <c r="H219" i="17" s="1"/>
  <c r="E198" i="17"/>
  <c r="S187" i="17"/>
  <c r="R187" i="17"/>
  <c r="P187" i="17"/>
  <c r="O187" i="17"/>
  <c r="M187" i="17"/>
  <c r="L187" i="17"/>
  <c r="J187" i="17"/>
  <c r="I187" i="17"/>
  <c r="G187" i="17"/>
  <c r="F187" i="17"/>
  <c r="D187" i="17"/>
  <c r="C187" i="17"/>
  <c r="T186" i="17"/>
  <c r="Q186" i="17"/>
  <c r="N186" i="17"/>
  <c r="K186" i="17"/>
  <c r="H186" i="17"/>
  <c r="E186" i="17"/>
  <c r="T185" i="17"/>
  <c r="Q185" i="17"/>
  <c r="N185" i="17"/>
  <c r="K185" i="17"/>
  <c r="H185" i="17"/>
  <c r="E185" i="17"/>
  <c r="T184" i="17"/>
  <c r="Q184" i="17"/>
  <c r="N184" i="17"/>
  <c r="K184" i="17"/>
  <c r="H184" i="17"/>
  <c r="E184" i="17"/>
  <c r="T183" i="17"/>
  <c r="Q183" i="17"/>
  <c r="N183" i="17"/>
  <c r="K183" i="17"/>
  <c r="H183" i="17"/>
  <c r="E183" i="17"/>
  <c r="T182" i="17"/>
  <c r="Q182" i="17"/>
  <c r="N182" i="17"/>
  <c r="K182" i="17"/>
  <c r="H182" i="17"/>
  <c r="E182" i="17"/>
  <c r="T181" i="17"/>
  <c r="Q181" i="17"/>
  <c r="N181" i="17"/>
  <c r="K181" i="17"/>
  <c r="H181" i="17"/>
  <c r="E181" i="17"/>
  <c r="T180" i="17"/>
  <c r="Q180" i="17"/>
  <c r="N180" i="17"/>
  <c r="K180" i="17"/>
  <c r="H180" i="17"/>
  <c r="E180" i="17"/>
  <c r="T179" i="17"/>
  <c r="Q179" i="17"/>
  <c r="N179" i="17"/>
  <c r="K179" i="17"/>
  <c r="H179" i="17"/>
  <c r="E179" i="17"/>
  <c r="T178" i="17"/>
  <c r="Q178" i="17"/>
  <c r="N178" i="17"/>
  <c r="K178" i="17"/>
  <c r="H178" i="17"/>
  <c r="E178" i="17"/>
  <c r="T177" i="17"/>
  <c r="Q177" i="17"/>
  <c r="N177" i="17"/>
  <c r="K177" i="17"/>
  <c r="H177" i="17"/>
  <c r="E177" i="17"/>
  <c r="T176" i="17"/>
  <c r="Q176" i="17"/>
  <c r="N176" i="17"/>
  <c r="K176" i="17"/>
  <c r="H176" i="17"/>
  <c r="E176" i="17"/>
  <c r="T175" i="17"/>
  <c r="Q175" i="17"/>
  <c r="N175" i="17"/>
  <c r="K175" i="17"/>
  <c r="H175" i="17"/>
  <c r="E175" i="17"/>
  <c r="T174" i="17"/>
  <c r="Q174" i="17"/>
  <c r="N174" i="17"/>
  <c r="K174" i="17"/>
  <c r="H174" i="17"/>
  <c r="E174" i="17"/>
  <c r="T173" i="17"/>
  <c r="Q173" i="17"/>
  <c r="N173" i="17"/>
  <c r="K173" i="17"/>
  <c r="H173" i="17"/>
  <c r="E173" i="17"/>
  <c r="T172" i="17"/>
  <c r="Q172" i="17"/>
  <c r="N172" i="17"/>
  <c r="K172" i="17"/>
  <c r="H172" i="17"/>
  <c r="E172" i="17"/>
  <c r="T171" i="17"/>
  <c r="Q171" i="17"/>
  <c r="N171" i="17"/>
  <c r="K171" i="17"/>
  <c r="H171" i="17"/>
  <c r="E171" i="17"/>
  <c r="T170" i="17"/>
  <c r="Q170" i="17"/>
  <c r="N170" i="17"/>
  <c r="K170" i="17"/>
  <c r="H170" i="17"/>
  <c r="E170" i="17"/>
  <c r="T169" i="17"/>
  <c r="Q169" i="17"/>
  <c r="N169" i="17"/>
  <c r="K169" i="17"/>
  <c r="H169" i="17"/>
  <c r="E169" i="17"/>
  <c r="T168" i="17"/>
  <c r="Q168" i="17"/>
  <c r="N168" i="17"/>
  <c r="K168" i="17"/>
  <c r="H168" i="17"/>
  <c r="E168" i="17"/>
  <c r="T167" i="17"/>
  <c r="Q167" i="17"/>
  <c r="N167" i="17"/>
  <c r="K167" i="17"/>
  <c r="H167" i="17"/>
  <c r="E167" i="17"/>
  <c r="T166" i="17"/>
  <c r="Q166" i="17"/>
  <c r="N166" i="17"/>
  <c r="K166" i="17"/>
  <c r="H166" i="17"/>
  <c r="E166" i="17"/>
  <c r="S155" i="17"/>
  <c r="S156" i="17" s="1"/>
  <c r="R155" i="17"/>
  <c r="O155" i="17"/>
  <c r="O156" i="17" s="1"/>
  <c r="M155" i="17"/>
  <c r="J155" i="17"/>
  <c r="G155" i="17"/>
  <c r="F155" i="17"/>
  <c r="D155" i="17"/>
  <c r="D156" i="17" s="1"/>
  <c r="C155" i="17"/>
  <c r="C156" i="17" s="1"/>
  <c r="V154" i="17"/>
  <c r="V186" i="17" s="1"/>
  <c r="U154" i="17"/>
  <c r="U186" i="17" s="1"/>
  <c r="T154" i="17"/>
  <c r="Q154" i="17"/>
  <c r="N154" i="17"/>
  <c r="K154" i="17"/>
  <c r="H154" i="17"/>
  <c r="E154" i="17"/>
  <c r="V153" i="17"/>
  <c r="V185" i="17" s="1"/>
  <c r="U153" i="17"/>
  <c r="U185" i="17" s="1"/>
  <c r="T153" i="17"/>
  <c r="Q153" i="17"/>
  <c r="N153" i="17"/>
  <c r="K153" i="17"/>
  <c r="H153" i="17"/>
  <c r="E153" i="17"/>
  <c r="V152" i="17"/>
  <c r="V184" i="17" s="1"/>
  <c r="U152" i="17"/>
  <c r="U184" i="17" s="1"/>
  <c r="T152" i="17"/>
  <c r="Q152" i="17"/>
  <c r="N152" i="17"/>
  <c r="K152" i="17"/>
  <c r="H152" i="17"/>
  <c r="E152" i="17"/>
  <c r="V151" i="17"/>
  <c r="V183" i="17" s="1"/>
  <c r="U151" i="17"/>
  <c r="U183" i="17" s="1"/>
  <c r="T151" i="17"/>
  <c r="Q151" i="17"/>
  <c r="N151" i="17"/>
  <c r="K151" i="17"/>
  <c r="H151" i="17"/>
  <c r="E151" i="17"/>
  <c r="V150" i="17"/>
  <c r="V182" i="17" s="1"/>
  <c r="U150" i="17"/>
  <c r="U182" i="17" s="1"/>
  <c r="T150" i="17"/>
  <c r="Q150" i="17"/>
  <c r="N150" i="17"/>
  <c r="K150" i="17"/>
  <c r="H150" i="17"/>
  <c r="E150" i="17"/>
  <c r="V149" i="17"/>
  <c r="V181" i="17" s="1"/>
  <c r="U149" i="17"/>
  <c r="U181" i="17" s="1"/>
  <c r="T149" i="17"/>
  <c r="Q149" i="17"/>
  <c r="N149" i="17"/>
  <c r="K149" i="17"/>
  <c r="H149" i="17"/>
  <c r="E149" i="17"/>
  <c r="V148" i="17"/>
  <c r="V180" i="17" s="1"/>
  <c r="U148" i="17"/>
  <c r="U180" i="17" s="1"/>
  <c r="T148" i="17"/>
  <c r="Q148" i="17"/>
  <c r="N148" i="17"/>
  <c r="K148" i="17"/>
  <c r="H148" i="17"/>
  <c r="E148" i="17"/>
  <c r="V147" i="17"/>
  <c r="V179" i="17" s="1"/>
  <c r="U147" i="17"/>
  <c r="U179" i="17" s="1"/>
  <c r="T147" i="17"/>
  <c r="Q147" i="17"/>
  <c r="N147" i="17"/>
  <c r="K147" i="17"/>
  <c r="H147" i="17"/>
  <c r="E147" i="17"/>
  <c r="V146" i="17"/>
  <c r="V178" i="17" s="1"/>
  <c r="U146" i="17"/>
  <c r="U178" i="17" s="1"/>
  <c r="T146" i="17"/>
  <c r="Q146" i="17"/>
  <c r="N146" i="17"/>
  <c r="K146" i="17"/>
  <c r="H146" i="17"/>
  <c r="E146" i="17"/>
  <c r="V145" i="17"/>
  <c r="V177" i="17" s="1"/>
  <c r="U145" i="17"/>
  <c r="U177" i="17" s="1"/>
  <c r="T145" i="17"/>
  <c r="Q145" i="17"/>
  <c r="N145" i="17"/>
  <c r="K145" i="17"/>
  <c r="H145" i="17"/>
  <c r="E145" i="17"/>
  <c r="V144" i="17"/>
  <c r="V176" i="17" s="1"/>
  <c r="U144" i="17"/>
  <c r="U176" i="17" s="1"/>
  <c r="T144" i="17"/>
  <c r="Q144" i="17"/>
  <c r="N144" i="17"/>
  <c r="K144" i="17"/>
  <c r="H144" i="17"/>
  <c r="E144" i="17"/>
  <c r="V143" i="17"/>
  <c r="V175" i="17" s="1"/>
  <c r="U143" i="17"/>
  <c r="U175" i="17" s="1"/>
  <c r="T143" i="17"/>
  <c r="Q143" i="17"/>
  <c r="N143" i="17"/>
  <c r="K143" i="17"/>
  <c r="H143" i="17"/>
  <c r="E143" i="17"/>
  <c r="V142" i="17"/>
  <c r="V174" i="17" s="1"/>
  <c r="U142" i="17"/>
  <c r="U174" i="17" s="1"/>
  <c r="T142" i="17"/>
  <c r="Q142" i="17"/>
  <c r="N142" i="17"/>
  <c r="K142" i="17"/>
  <c r="H142" i="17"/>
  <c r="E142" i="17"/>
  <c r="V141" i="17"/>
  <c r="V173" i="17" s="1"/>
  <c r="U141" i="17"/>
  <c r="U173" i="17" s="1"/>
  <c r="T141" i="17"/>
  <c r="Q141" i="17"/>
  <c r="N141" i="17"/>
  <c r="K141" i="17"/>
  <c r="H141" i="17"/>
  <c r="E141" i="17"/>
  <c r="V140" i="17"/>
  <c r="V172" i="17" s="1"/>
  <c r="U140" i="17"/>
  <c r="U172" i="17" s="1"/>
  <c r="T140" i="17"/>
  <c r="Q140" i="17"/>
  <c r="N140" i="17"/>
  <c r="K140" i="17"/>
  <c r="H140" i="17"/>
  <c r="E140" i="17"/>
  <c r="V139" i="17"/>
  <c r="V171" i="17" s="1"/>
  <c r="U139" i="17"/>
  <c r="U171" i="17" s="1"/>
  <c r="T139" i="17"/>
  <c r="Q139" i="17"/>
  <c r="N139" i="17"/>
  <c r="K139" i="17"/>
  <c r="H139" i="17"/>
  <c r="E139" i="17"/>
  <c r="V138" i="17"/>
  <c r="V170" i="17" s="1"/>
  <c r="U138" i="17"/>
  <c r="U170" i="17" s="1"/>
  <c r="T138" i="17"/>
  <c r="Q138" i="17"/>
  <c r="N138" i="17"/>
  <c r="K138" i="17"/>
  <c r="H138" i="17"/>
  <c r="E138" i="17"/>
  <c r="V137" i="17"/>
  <c r="V169" i="17" s="1"/>
  <c r="U137" i="17"/>
  <c r="U169" i="17" s="1"/>
  <c r="T137" i="17"/>
  <c r="Q137" i="17"/>
  <c r="N137" i="17"/>
  <c r="K137" i="17"/>
  <c r="H137" i="17"/>
  <c r="E137" i="17"/>
  <c r="V136" i="17"/>
  <c r="V168" i="17" s="1"/>
  <c r="U136" i="17"/>
  <c r="U168" i="17" s="1"/>
  <c r="T136" i="17"/>
  <c r="Q136" i="17"/>
  <c r="N136" i="17"/>
  <c r="K136" i="17"/>
  <c r="H136" i="17"/>
  <c r="E136" i="17"/>
  <c r="V135" i="17"/>
  <c r="V167" i="17" s="1"/>
  <c r="U135" i="17"/>
  <c r="U167" i="17" s="1"/>
  <c r="T135" i="17"/>
  <c r="Q135" i="17"/>
  <c r="N135" i="17"/>
  <c r="K135" i="17"/>
  <c r="H135" i="17"/>
  <c r="E135" i="17"/>
  <c r="V134" i="17"/>
  <c r="V166" i="17" s="1"/>
  <c r="U134" i="17"/>
  <c r="U166" i="17" s="1"/>
  <c r="T134" i="17"/>
  <c r="Q134" i="17"/>
  <c r="N134" i="17"/>
  <c r="K134" i="17"/>
  <c r="K155" i="17" s="1"/>
  <c r="H134" i="17"/>
  <c r="E134" i="17"/>
  <c r="S123" i="17"/>
  <c r="R123" i="17"/>
  <c r="P123" i="17"/>
  <c r="O123" i="17"/>
  <c r="M123" i="17"/>
  <c r="L123" i="17"/>
  <c r="J123" i="17"/>
  <c r="I123" i="17"/>
  <c r="G123" i="17"/>
  <c r="F123" i="17"/>
  <c r="D123" i="17"/>
  <c r="C123" i="17"/>
  <c r="T122" i="17"/>
  <c r="Q122" i="17"/>
  <c r="N122" i="17"/>
  <c r="K122" i="17"/>
  <c r="H122" i="17"/>
  <c r="E122" i="17"/>
  <c r="T121" i="17"/>
  <c r="Q121" i="17"/>
  <c r="N121" i="17"/>
  <c r="K121" i="17"/>
  <c r="H121" i="17"/>
  <c r="E121" i="17"/>
  <c r="T120" i="17"/>
  <c r="Q120" i="17"/>
  <c r="N120" i="17"/>
  <c r="K120" i="17"/>
  <c r="H120" i="17"/>
  <c r="E120" i="17"/>
  <c r="T119" i="17"/>
  <c r="Q119" i="17"/>
  <c r="N119" i="17"/>
  <c r="K119" i="17"/>
  <c r="H119" i="17"/>
  <c r="E119" i="17"/>
  <c r="T118" i="17"/>
  <c r="Q118" i="17"/>
  <c r="N118" i="17"/>
  <c r="K118" i="17"/>
  <c r="H118" i="17"/>
  <c r="E118" i="17"/>
  <c r="T117" i="17"/>
  <c r="Q117" i="17"/>
  <c r="N117" i="17"/>
  <c r="K117" i="17"/>
  <c r="H117" i="17"/>
  <c r="E117" i="17"/>
  <c r="T116" i="17"/>
  <c r="Q116" i="17"/>
  <c r="N116" i="17"/>
  <c r="K116" i="17"/>
  <c r="H116" i="17"/>
  <c r="E116" i="17"/>
  <c r="T115" i="17"/>
  <c r="Q115" i="17"/>
  <c r="N115" i="17"/>
  <c r="K115" i="17"/>
  <c r="H115" i="17"/>
  <c r="E115" i="17"/>
  <c r="T114" i="17"/>
  <c r="Q114" i="17"/>
  <c r="N114" i="17"/>
  <c r="K114" i="17"/>
  <c r="H114" i="17"/>
  <c r="E114" i="17"/>
  <c r="T113" i="17"/>
  <c r="Q113" i="17"/>
  <c r="N113" i="17"/>
  <c r="K113" i="17"/>
  <c r="H113" i="17"/>
  <c r="E113" i="17"/>
  <c r="T112" i="17"/>
  <c r="Q112" i="17"/>
  <c r="N112" i="17"/>
  <c r="K112" i="17"/>
  <c r="H112" i="17"/>
  <c r="E112" i="17"/>
  <c r="T111" i="17"/>
  <c r="Q111" i="17"/>
  <c r="N111" i="17"/>
  <c r="K111" i="17"/>
  <c r="H111" i="17"/>
  <c r="E111" i="17"/>
  <c r="T110" i="17"/>
  <c r="Q110" i="17"/>
  <c r="N110" i="17"/>
  <c r="K110" i="17"/>
  <c r="H110" i="17"/>
  <c r="E110" i="17"/>
  <c r="T109" i="17"/>
  <c r="Q109" i="17"/>
  <c r="N109" i="17"/>
  <c r="K109" i="17"/>
  <c r="H109" i="17"/>
  <c r="E109" i="17"/>
  <c r="T108" i="17"/>
  <c r="Q108" i="17"/>
  <c r="N108" i="17"/>
  <c r="K108" i="17"/>
  <c r="H108" i="17"/>
  <c r="E108" i="17"/>
  <c r="T107" i="17"/>
  <c r="Q107" i="17"/>
  <c r="N107" i="17"/>
  <c r="K107" i="17"/>
  <c r="H107" i="17"/>
  <c r="E107" i="17"/>
  <c r="T106" i="17"/>
  <c r="Q106" i="17"/>
  <c r="N106" i="17"/>
  <c r="K106" i="17"/>
  <c r="H106" i="17"/>
  <c r="E106" i="17"/>
  <c r="T105" i="17"/>
  <c r="Q105" i="17"/>
  <c r="N105" i="17"/>
  <c r="K105" i="17"/>
  <c r="H105" i="17"/>
  <c r="E105" i="17"/>
  <c r="T104" i="17"/>
  <c r="Q104" i="17"/>
  <c r="N104" i="17"/>
  <c r="K104" i="17"/>
  <c r="H104" i="17"/>
  <c r="E104" i="17"/>
  <c r="T103" i="17"/>
  <c r="Q103" i="17"/>
  <c r="N103" i="17"/>
  <c r="K103" i="17"/>
  <c r="H103" i="17"/>
  <c r="E103" i="17"/>
  <c r="T102" i="17"/>
  <c r="Q102" i="17"/>
  <c r="N102" i="17"/>
  <c r="K102" i="17"/>
  <c r="H102" i="17"/>
  <c r="E102" i="17"/>
  <c r="S91" i="17"/>
  <c r="S92" i="17" s="1"/>
  <c r="D124" i="17" s="1"/>
  <c r="R91" i="17"/>
  <c r="P91" i="17"/>
  <c r="O91" i="17"/>
  <c r="M91" i="17"/>
  <c r="L91" i="17"/>
  <c r="J91" i="17"/>
  <c r="I91" i="17"/>
  <c r="G91" i="17"/>
  <c r="F91" i="17"/>
  <c r="D91" i="17"/>
  <c r="D92" i="17" s="1"/>
  <c r="C91" i="17"/>
  <c r="C92" i="17" s="1"/>
  <c r="V90" i="17"/>
  <c r="V122" i="17" s="1"/>
  <c r="U90" i="17"/>
  <c r="U122" i="17" s="1"/>
  <c r="T90" i="17"/>
  <c r="Q90" i="17"/>
  <c r="N90" i="17"/>
  <c r="K90" i="17"/>
  <c r="H90" i="17"/>
  <c r="E90" i="17"/>
  <c r="V89" i="17"/>
  <c r="V121" i="17" s="1"/>
  <c r="U89" i="17"/>
  <c r="U121" i="17" s="1"/>
  <c r="T89" i="17"/>
  <c r="Q89" i="17"/>
  <c r="N89" i="17"/>
  <c r="K89" i="17"/>
  <c r="H89" i="17"/>
  <c r="E89" i="17"/>
  <c r="V88" i="17"/>
  <c r="V120" i="17" s="1"/>
  <c r="U88" i="17"/>
  <c r="U120" i="17" s="1"/>
  <c r="T88" i="17"/>
  <c r="Q88" i="17"/>
  <c r="N88" i="17"/>
  <c r="K88" i="17"/>
  <c r="H88" i="17"/>
  <c r="E88" i="17"/>
  <c r="V87" i="17"/>
  <c r="V119" i="17" s="1"/>
  <c r="U87" i="17"/>
  <c r="U119" i="17" s="1"/>
  <c r="T87" i="17"/>
  <c r="Q87" i="17"/>
  <c r="N87" i="17"/>
  <c r="K87" i="17"/>
  <c r="H87" i="17"/>
  <c r="E87" i="17"/>
  <c r="V86" i="17"/>
  <c r="V118" i="17" s="1"/>
  <c r="U86" i="17"/>
  <c r="U118" i="17" s="1"/>
  <c r="T86" i="17"/>
  <c r="Q86" i="17"/>
  <c r="N86" i="17"/>
  <c r="K86" i="17"/>
  <c r="H86" i="17"/>
  <c r="E86" i="17"/>
  <c r="V85" i="17"/>
  <c r="V117" i="17" s="1"/>
  <c r="U85" i="17"/>
  <c r="U117" i="17" s="1"/>
  <c r="T85" i="17"/>
  <c r="Q85" i="17"/>
  <c r="N85" i="17"/>
  <c r="K85" i="17"/>
  <c r="H85" i="17"/>
  <c r="E85" i="17"/>
  <c r="V84" i="17"/>
  <c r="V116" i="17" s="1"/>
  <c r="U84" i="17"/>
  <c r="U116" i="17" s="1"/>
  <c r="T84" i="17"/>
  <c r="Q84" i="17"/>
  <c r="N84" i="17"/>
  <c r="K84" i="17"/>
  <c r="H84" i="17"/>
  <c r="E84" i="17"/>
  <c r="V83" i="17"/>
  <c r="V115" i="17" s="1"/>
  <c r="U83" i="17"/>
  <c r="U115" i="17" s="1"/>
  <c r="T83" i="17"/>
  <c r="Q83" i="17"/>
  <c r="N83" i="17"/>
  <c r="K83" i="17"/>
  <c r="H83" i="17"/>
  <c r="E83" i="17"/>
  <c r="V82" i="17"/>
  <c r="V114" i="17" s="1"/>
  <c r="U82" i="17"/>
  <c r="U114" i="17" s="1"/>
  <c r="T82" i="17"/>
  <c r="Q82" i="17"/>
  <c r="N82" i="17"/>
  <c r="K82" i="17"/>
  <c r="H82" i="17"/>
  <c r="E82" i="17"/>
  <c r="V81" i="17"/>
  <c r="V113" i="17" s="1"/>
  <c r="U81" i="17"/>
  <c r="U113" i="17" s="1"/>
  <c r="T81" i="17"/>
  <c r="Q81" i="17"/>
  <c r="N81" i="17"/>
  <c r="K81" i="17"/>
  <c r="H81" i="17"/>
  <c r="E81" i="17"/>
  <c r="V80" i="17"/>
  <c r="V112" i="17" s="1"/>
  <c r="U80" i="17"/>
  <c r="U112" i="17" s="1"/>
  <c r="T80" i="17"/>
  <c r="Q80" i="17"/>
  <c r="N80" i="17"/>
  <c r="K80" i="17"/>
  <c r="H80" i="17"/>
  <c r="E80" i="17"/>
  <c r="V79" i="17"/>
  <c r="V111" i="17" s="1"/>
  <c r="U79" i="17"/>
  <c r="U111" i="17" s="1"/>
  <c r="T79" i="17"/>
  <c r="Q79" i="17"/>
  <c r="N79" i="17"/>
  <c r="K79" i="17"/>
  <c r="H79" i="17"/>
  <c r="E79" i="17"/>
  <c r="V78" i="17"/>
  <c r="V110" i="17" s="1"/>
  <c r="U78" i="17"/>
  <c r="U110" i="17" s="1"/>
  <c r="T78" i="17"/>
  <c r="Q78" i="17"/>
  <c r="N78" i="17"/>
  <c r="K78" i="17"/>
  <c r="H78" i="17"/>
  <c r="E78" i="17"/>
  <c r="V77" i="17"/>
  <c r="V109" i="17" s="1"/>
  <c r="U77" i="17"/>
  <c r="U109" i="17" s="1"/>
  <c r="T77" i="17"/>
  <c r="Q77" i="17"/>
  <c r="N77" i="17"/>
  <c r="K77" i="17"/>
  <c r="H77" i="17"/>
  <c r="E77" i="17"/>
  <c r="V76" i="17"/>
  <c r="V108" i="17" s="1"/>
  <c r="U76" i="17"/>
  <c r="U108" i="17" s="1"/>
  <c r="T76" i="17"/>
  <c r="Q76" i="17"/>
  <c r="N76" i="17"/>
  <c r="K76" i="17"/>
  <c r="H76" i="17"/>
  <c r="E76" i="17"/>
  <c r="V75" i="17"/>
  <c r="V107" i="17" s="1"/>
  <c r="U75" i="17"/>
  <c r="U107" i="17" s="1"/>
  <c r="T75" i="17"/>
  <c r="Q75" i="17"/>
  <c r="N75" i="17"/>
  <c r="K75" i="17"/>
  <c r="H75" i="17"/>
  <c r="E75" i="17"/>
  <c r="V74" i="17"/>
  <c r="V106" i="17" s="1"/>
  <c r="U74" i="17"/>
  <c r="U106" i="17" s="1"/>
  <c r="T74" i="17"/>
  <c r="Q74" i="17"/>
  <c r="N74" i="17"/>
  <c r="K74" i="17"/>
  <c r="H74" i="17"/>
  <c r="E74" i="17"/>
  <c r="V73" i="17"/>
  <c r="V105" i="17" s="1"/>
  <c r="U73" i="17"/>
  <c r="U105" i="17" s="1"/>
  <c r="T73" i="17"/>
  <c r="Q73" i="17"/>
  <c r="N73" i="17"/>
  <c r="K73" i="17"/>
  <c r="H73" i="17"/>
  <c r="E73" i="17"/>
  <c r="V72" i="17"/>
  <c r="V104" i="17" s="1"/>
  <c r="U72" i="17"/>
  <c r="U104" i="17" s="1"/>
  <c r="T72" i="17"/>
  <c r="Q72" i="17"/>
  <c r="N72" i="17"/>
  <c r="K72" i="17"/>
  <c r="H72" i="17"/>
  <c r="E72" i="17"/>
  <c r="V71" i="17"/>
  <c r="U71" i="17"/>
  <c r="U103" i="17" s="1"/>
  <c r="T71" i="17"/>
  <c r="Q71" i="17"/>
  <c r="N71" i="17"/>
  <c r="K71" i="17"/>
  <c r="H71" i="17"/>
  <c r="E71" i="17"/>
  <c r="V70" i="17"/>
  <c r="V102" i="17" s="1"/>
  <c r="U70" i="17"/>
  <c r="U102" i="17" s="1"/>
  <c r="T70" i="17"/>
  <c r="Q70" i="17"/>
  <c r="N70" i="17"/>
  <c r="K70" i="17"/>
  <c r="H70" i="17"/>
  <c r="H91" i="17" s="1"/>
  <c r="E70" i="17"/>
  <c r="S58" i="17"/>
  <c r="T58" i="17" s="1"/>
  <c r="R58" i="17"/>
  <c r="P58" i="17"/>
  <c r="Q58" i="17" s="1"/>
  <c r="O58" i="17"/>
  <c r="M58" i="17"/>
  <c r="N58" i="17" s="1"/>
  <c r="L58" i="17"/>
  <c r="J58" i="17"/>
  <c r="K58" i="17" s="1"/>
  <c r="I58" i="17"/>
  <c r="G58" i="17"/>
  <c r="H58" i="17" s="1"/>
  <c r="F58" i="17"/>
  <c r="D58" i="17"/>
  <c r="E58" i="17" s="1"/>
  <c r="C58" i="17"/>
  <c r="S57" i="17"/>
  <c r="T57" i="17" s="1"/>
  <c r="R57" i="17"/>
  <c r="P57" i="17"/>
  <c r="Q57" i="17" s="1"/>
  <c r="O57" i="17"/>
  <c r="M57" i="17"/>
  <c r="N57" i="17" s="1"/>
  <c r="L57" i="17"/>
  <c r="J57" i="17"/>
  <c r="K57" i="17" s="1"/>
  <c r="I57" i="17"/>
  <c r="G57" i="17"/>
  <c r="H57" i="17" s="1"/>
  <c r="F57" i="17"/>
  <c r="D57" i="17"/>
  <c r="E57" i="17" s="1"/>
  <c r="C57" i="17"/>
  <c r="S56" i="17"/>
  <c r="T56" i="17" s="1"/>
  <c r="R56" i="17"/>
  <c r="P56" i="17"/>
  <c r="Q56" i="17" s="1"/>
  <c r="O56" i="17"/>
  <c r="M56" i="17"/>
  <c r="N56" i="17" s="1"/>
  <c r="L56" i="17"/>
  <c r="J56" i="17"/>
  <c r="K56" i="17" s="1"/>
  <c r="I56" i="17"/>
  <c r="G56" i="17"/>
  <c r="H56" i="17" s="1"/>
  <c r="F56" i="17"/>
  <c r="D56" i="17"/>
  <c r="E56" i="17" s="1"/>
  <c r="C56" i="17"/>
  <c r="S55" i="17"/>
  <c r="T55" i="17" s="1"/>
  <c r="R55" i="17"/>
  <c r="P55" i="17"/>
  <c r="Q55" i="17" s="1"/>
  <c r="O55" i="17"/>
  <c r="M55" i="17"/>
  <c r="N55" i="17" s="1"/>
  <c r="L55" i="17"/>
  <c r="J55" i="17"/>
  <c r="K55" i="17" s="1"/>
  <c r="I55" i="17"/>
  <c r="G55" i="17"/>
  <c r="H55" i="17" s="1"/>
  <c r="F55" i="17"/>
  <c r="D55" i="17"/>
  <c r="E55" i="17" s="1"/>
  <c r="C55" i="17"/>
  <c r="S54" i="17"/>
  <c r="T54" i="17" s="1"/>
  <c r="R54" i="17"/>
  <c r="P54" i="17"/>
  <c r="Q54" i="17" s="1"/>
  <c r="O54" i="17"/>
  <c r="M54" i="17"/>
  <c r="N54" i="17" s="1"/>
  <c r="L54" i="17"/>
  <c r="J54" i="17"/>
  <c r="K54" i="17" s="1"/>
  <c r="I54" i="17"/>
  <c r="G54" i="17"/>
  <c r="H54" i="17" s="1"/>
  <c r="F54" i="17"/>
  <c r="D54" i="17"/>
  <c r="E54" i="17" s="1"/>
  <c r="C54" i="17"/>
  <c r="S53" i="17"/>
  <c r="T53" i="17" s="1"/>
  <c r="R53" i="17"/>
  <c r="P53" i="17"/>
  <c r="Q53" i="17" s="1"/>
  <c r="O53" i="17"/>
  <c r="M53" i="17"/>
  <c r="N53" i="17" s="1"/>
  <c r="L53" i="17"/>
  <c r="J53" i="17"/>
  <c r="K53" i="17" s="1"/>
  <c r="I53" i="17"/>
  <c r="G53" i="17"/>
  <c r="H53" i="17" s="1"/>
  <c r="F53" i="17"/>
  <c r="D53" i="17"/>
  <c r="E53" i="17" s="1"/>
  <c r="C53" i="17"/>
  <c r="S52" i="17"/>
  <c r="T52" i="17" s="1"/>
  <c r="R52" i="17"/>
  <c r="P52" i="17"/>
  <c r="Q52" i="17" s="1"/>
  <c r="O52" i="17"/>
  <c r="M52" i="17"/>
  <c r="N52" i="17" s="1"/>
  <c r="L52" i="17"/>
  <c r="J52" i="17"/>
  <c r="K52" i="17" s="1"/>
  <c r="I52" i="17"/>
  <c r="G52" i="17"/>
  <c r="H52" i="17" s="1"/>
  <c r="F52" i="17"/>
  <c r="D52" i="17"/>
  <c r="E52" i="17" s="1"/>
  <c r="C52" i="17"/>
  <c r="S51" i="17"/>
  <c r="T51" i="17" s="1"/>
  <c r="R51" i="17"/>
  <c r="P51" i="17"/>
  <c r="Q51" i="17" s="1"/>
  <c r="O51" i="17"/>
  <c r="M51" i="17"/>
  <c r="N51" i="17" s="1"/>
  <c r="L51" i="17"/>
  <c r="J51" i="17"/>
  <c r="K51" i="17" s="1"/>
  <c r="I51" i="17"/>
  <c r="G51" i="17"/>
  <c r="H51" i="17" s="1"/>
  <c r="F51" i="17"/>
  <c r="D51" i="17"/>
  <c r="E51" i="17" s="1"/>
  <c r="C51" i="17"/>
  <c r="S50" i="17"/>
  <c r="T50" i="17" s="1"/>
  <c r="R50" i="17"/>
  <c r="P50" i="17"/>
  <c r="Q50" i="17" s="1"/>
  <c r="O50" i="17"/>
  <c r="M50" i="17"/>
  <c r="N50" i="17" s="1"/>
  <c r="L50" i="17"/>
  <c r="J50" i="17"/>
  <c r="K50" i="17" s="1"/>
  <c r="I50" i="17"/>
  <c r="G50" i="17"/>
  <c r="H50" i="17" s="1"/>
  <c r="F50" i="17"/>
  <c r="D50" i="17"/>
  <c r="E50" i="17" s="1"/>
  <c r="C50" i="17"/>
  <c r="S49" i="17"/>
  <c r="T49" i="17" s="1"/>
  <c r="R49" i="17"/>
  <c r="P49" i="17"/>
  <c r="Q49" i="17" s="1"/>
  <c r="O49" i="17"/>
  <c r="M49" i="17"/>
  <c r="N49" i="17" s="1"/>
  <c r="L49" i="17"/>
  <c r="J49" i="17"/>
  <c r="K49" i="17" s="1"/>
  <c r="I49" i="17"/>
  <c r="G49" i="17"/>
  <c r="H49" i="17" s="1"/>
  <c r="F49" i="17"/>
  <c r="D49" i="17"/>
  <c r="E49" i="17" s="1"/>
  <c r="C49" i="17"/>
  <c r="S48" i="17"/>
  <c r="T48" i="17" s="1"/>
  <c r="R48" i="17"/>
  <c r="P48" i="17"/>
  <c r="Q48" i="17" s="1"/>
  <c r="O48" i="17"/>
  <c r="M48" i="17"/>
  <c r="N48" i="17" s="1"/>
  <c r="L48" i="17"/>
  <c r="J48" i="17"/>
  <c r="K48" i="17" s="1"/>
  <c r="I48" i="17"/>
  <c r="G48" i="17"/>
  <c r="H48" i="17" s="1"/>
  <c r="F48" i="17"/>
  <c r="D48" i="17"/>
  <c r="E48" i="17" s="1"/>
  <c r="C48" i="17"/>
  <c r="S47" i="17"/>
  <c r="T47" i="17" s="1"/>
  <c r="R47" i="17"/>
  <c r="P47" i="17"/>
  <c r="Q47" i="17" s="1"/>
  <c r="O47" i="17"/>
  <c r="M47" i="17"/>
  <c r="N47" i="17" s="1"/>
  <c r="L47" i="17"/>
  <c r="J47" i="17"/>
  <c r="K47" i="17" s="1"/>
  <c r="I47" i="17"/>
  <c r="G47" i="17"/>
  <c r="H47" i="17" s="1"/>
  <c r="F47" i="17"/>
  <c r="D47" i="17"/>
  <c r="E47" i="17" s="1"/>
  <c r="C47" i="17"/>
  <c r="S46" i="17"/>
  <c r="T46" i="17" s="1"/>
  <c r="R46" i="17"/>
  <c r="P46" i="17"/>
  <c r="Q46" i="17" s="1"/>
  <c r="O46" i="17"/>
  <c r="M46" i="17"/>
  <c r="N46" i="17" s="1"/>
  <c r="L46" i="17"/>
  <c r="J46" i="17"/>
  <c r="K46" i="17" s="1"/>
  <c r="I46" i="17"/>
  <c r="G46" i="17"/>
  <c r="H46" i="17" s="1"/>
  <c r="F46" i="17"/>
  <c r="D46" i="17"/>
  <c r="E46" i="17" s="1"/>
  <c r="C46" i="17"/>
  <c r="S45" i="17"/>
  <c r="T45" i="17" s="1"/>
  <c r="R45" i="17"/>
  <c r="P45" i="17"/>
  <c r="Q45" i="17" s="1"/>
  <c r="O45" i="17"/>
  <c r="M45" i="17"/>
  <c r="N45" i="17" s="1"/>
  <c r="L45" i="17"/>
  <c r="J45" i="17"/>
  <c r="K45" i="17" s="1"/>
  <c r="I45" i="17"/>
  <c r="G45" i="17"/>
  <c r="H45" i="17" s="1"/>
  <c r="F45" i="17"/>
  <c r="D45" i="17"/>
  <c r="E45" i="17" s="1"/>
  <c r="C45" i="17"/>
  <c r="S44" i="17"/>
  <c r="T44" i="17" s="1"/>
  <c r="R44" i="17"/>
  <c r="P44" i="17"/>
  <c r="Q44" i="17" s="1"/>
  <c r="O44" i="17"/>
  <c r="M44" i="17"/>
  <c r="N44" i="17" s="1"/>
  <c r="L44" i="17"/>
  <c r="J44" i="17"/>
  <c r="K44" i="17" s="1"/>
  <c r="I44" i="17"/>
  <c r="G44" i="17"/>
  <c r="H44" i="17" s="1"/>
  <c r="F44" i="17"/>
  <c r="D44" i="17"/>
  <c r="E44" i="17" s="1"/>
  <c r="C44" i="17"/>
  <c r="S43" i="17"/>
  <c r="T43" i="17" s="1"/>
  <c r="R43" i="17"/>
  <c r="P43" i="17"/>
  <c r="Q43" i="17" s="1"/>
  <c r="O43" i="17"/>
  <c r="M43" i="17"/>
  <c r="N43" i="17" s="1"/>
  <c r="L43" i="17"/>
  <c r="J43" i="17"/>
  <c r="K43" i="17" s="1"/>
  <c r="I43" i="17"/>
  <c r="G43" i="17"/>
  <c r="H43" i="17" s="1"/>
  <c r="F43" i="17"/>
  <c r="D43" i="17"/>
  <c r="E43" i="17" s="1"/>
  <c r="C43" i="17"/>
  <c r="S42" i="17"/>
  <c r="T42" i="17" s="1"/>
  <c r="R42" i="17"/>
  <c r="P42" i="17"/>
  <c r="Q42" i="17" s="1"/>
  <c r="O42" i="17"/>
  <c r="M42" i="17"/>
  <c r="N42" i="17" s="1"/>
  <c r="L42" i="17"/>
  <c r="J42" i="17"/>
  <c r="K42" i="17" s="1"/>
  <c r="I42" i="17"/>
  <c r="G42" i="17"/>
  <c r="H42" i="17" s="1"/>
  <c r="F42" i="17"/>
  <c r="D42" i="17"/>
  <c r="E42" i="17" s="1"/>
  <c r="C42" i="17"/>
  <c r="S41" i="17"/>
  <c r="T41" i="17" s="1"/>
  <c r="R41" i="17"/>
  <c r="P41" i="17"/>
  <c r="Q41" i="17" s="1"/>
  <c r="O41" i="17"/>
  <c r="M41" i="17"/>
  <c r="N41" i="17" s="1"/>
  <c r="L41" i="17"/>
  <c r="J41" i="17"/>
  <c r="K41" i="17" s="1"/>
  <c r="I41" i="17"/>
  <c r="G41" i="17"/>
  <c r="H41" i="17" s="1"/>
  <c r="F41" i="17"/>
  <c r="D41" i="17"/>
  <c r="E41" i="17" s="1"/>
  <c r="C41" i="17"/>
  <c r="S40" i="17"/>
  <c r="T40" i="17" s="1"/>
  <c r="R40" i="17"/>
  <c r="P40" i="17"/>
  <c r="Q40" i="17" s="1"/>
  <c r="O40" i="17"/>
  <c r="M40" i="17"/>
  <c r="N40" i="17" s="1"/>
  <c r="L40" i="17"/>
  <c r="J40" i="17"/>
  <c r="I40" i="17"/>
  <c r="G40" i="17"/>
  <c r="H40" i="17" s="1"/>
  <c r="F40" i="17"/>
  <c r="D40" i="17"/>
  <c r="E40" i="17" s="1"/>
  <c r="C40" i="17"/>
  <c r="S39" i="17"/>
  <c r="T39" i="17" s="1"/>
  <c r="R39" i="17"/>
  <c r="P39" i="17"/>
  <c r="O39" i="17"/>
  <c r="M39" i="17"/>
  <c r="N39" i="17" s="1"/>
  <c r="L39" i="17"/>
  <c r="J39" i="17"/>
  <c r="K39" i="17" s="1"/>
  <c r="I39" i="17"/>
  <c r="G39" i="17"/>
  <c r="H39" i="17" s="1"/>
  <c r="F39" i="17"/>
  <c r="D39" i="17"/>
  <c r="E39" i="17" s="1"/>
  <c r="C39" i="17"/>
  <c r="S38" i="17"/>
  <c r="R38" i="17"/>
  <c r="P38" i="17"/>
  <c r="Q38" i="17" s="1"/>
  <c r="O38" i="17"/>
  <c r="M38" i="17"/>
  <c r="N38" i="17" s="1"/>
  <c r="L38" i="17"/>
  <c r="J38" i="17"/>
  <c r="K38" i="17" s="1"/>
  <c r="I38" i="17"/>
  <c r="G38" i="17"/>
  <c r="F38" i="17"/>
  <c r="D38" i="17"/>
  <c r="C38" i="17"/>
  <c r="S27" i="17"/>
  <c r="T27" i="17" s="1"/>
  <c r="R27" i="17"/>
  <c r="P27" i="17"/>
  <c r="Q27" i="17" s="1"/>
  <c r="O27" i="17"/>
  <c r="N27" i="17"/>
  <c r="L27" i="17"/>
  <c r="J27" i="17"/>
  <c r="K27" i="17" s="1"/>
  <c r="I27" i="17"/>
  <c r="G27" i="17"/>
  <c r="H27" i="17" s="1"/>
  <c r="F27" i="17"/>
  <c r="D27" i="17"/>
  <c r="C27" i="17"/>
  <c r="S26" i="17"/>
  <c r="T26" i="17" s="1"/>
  <c r="R26" i="17"/>
  <c r="P26" i="17"/>
  <c r="Q26" i="17" s="1"/>
  <c r="O26" i="17"/>
  <c r="M26" i="17"/>
  <c r="N26" i="17" s="1"/>
  <c r="L26" i="17"/>
  <c r="J26" i="17"/>
  <c r="K26" i="17" s="1"/>
  <c r="I26" i="17"/>
  <c r="G26" i="17"/>
  <c r="H26" i="17" s="1"/>
  <c r="F26" i="17"/>
  <c r="D26" i="17"/>
  <c r="C26" i="17"/>
  <c r="S25" i="17"/>
  <c r="T25" i="17" s="1"/>
  <c r="R25" i="17"/>
  <c r="P25" i="17"/>
  <c r="Q25" i="17" s="1"/>
  <c r="O25" i="17"/>
  <c r="M25" i="17"/>
  <c r="N25" i="17" s="1"/>
  <c r="L25" i="17"/>
  <c r="J25" i="17"/>
  <c r="I25" i="17"/>
  <c r="G25" i="17"/>
  <c r="H25" i="17" s="1"/>
  <c r="F25" i="17"/>
  <c r="D25" i="17"/>
  <c r="E25" i="17" s="1"/>
  <c r="C25" i="17"/>
  <c r="S24" i="17"/>
  <c r="T24" i="17" s="1"/>
  <c r="R24" i="17"/>
  <c r="P24" i="17"/>
  <c r="Q24" i="17" s="1"/>
  <c r="O24" i="17"/>
  <c r="M24" i="17"/>
  <c r="N24" i="17" s="1"/>
  <c r="L24" i="17"/>
  <c r="J24" i="17"/>
  <c r="K24" i="17" s="1"/>
  <c r="I24" i="17"/>
  <c r="G24" i="17"/>
  <c r="H24" i="17" s="1"/>
  <c r="F24" i="17"/>
  <c r="D24" i="17"/>
  <c r="E24" i="17" s="1"/>
  <c r="C24" i="17"/>
  <c r="S23" i="17"/>
  <c r="T23" i="17" s="1"/>
  <c r="R23" i="17"/>
  <c r="P23" i="17"/>
  <c r="Q23" i="17" s="1"/>
  <c r="O23" i="17"/>
  <c r="M23" i="17"/>
  <c r="N23" i="17" s="1"/>
  <c r="L23" i="17"/>
  <c r="J23" i="17"/>
  <c r="K23" i="17" s="1"/>
  <c r="I23" i="17"/>
  <c r="G23" i="17"/>
  <c r="H23" i="17" s="1"/>
  <c r="F23" i="17"/>
  <c r="D23" i="17"/>
  <c r="E23" i="17" s="1"/>
  <c r="C23" i="17"/>
  <c r="S22" i="17"/>
  <c r="T22" i="17" s="1"/>
  <c r="R22" i="17"/>
  <c r="P22" i="17"/>
  <c r="Q22" i="17" s="1"/>
  <c r="O22" i="17"/>
  <c r="M22" i="17"/>
  <c r="N22" i="17" s="1"/>
  <c r="L22" i="17"/>
  <c r="J22" i="17"/>
  <c r="K22" i="17" s="1"/>
  <c r="I22" i="17"/>
  <c r="G22" i="17"/>
  <c r="H22" i="17" s="1"/>
  <c r="F22" i="17"/>
  <c r="D22" i="17"/>
  <c r="E22" i="17" s="1"/>
  <c r="C22" i="17"/>
  <c r="S21" i="17"/>
  <c r="T21" i="17" s="1"/>
  <c r="R21" i="17"/>
  <c r="P21" i="17"/>
  <c r="Q21" i="17" s="1"/>
  <c r="O21" i="17"/>
  <c r="M21" i="17"/>
  <c r="N21" i="17" s="1"/>
  <c r="L21" i="17"/>
  <c r="J21" i="17"/>
  <c r="K21" i="17" s="1"/>
  <c r="I21" i="17"/>
  <c r="G21" i="17"/>
  <c r="H21" i="17" s="1"/>
  <c r="F21" i="17"/>
  <c r="D21" i="17"/>
  <c r="E21" i="17" s="1"/>
  <c r="C21" i="17"/>
  <c r="S20" i="17"/>
  <c r="T20" i="17" s="1"/>
  <c r="R20" i="17"/>
  <c r="P20" i="17"/>
  <c r="Q20" i="17" s="1"/>
  <c r="O20" i="17"/>
  <c r="M20" i="17"/>
  <c r="N20" i="17" s="1"/>
  <c r="L20" i="17"/>
  <c r="J20" i="17"/>
  <c r="K20" i="17" s="1"/>
  <c r="I20" i="17"/>
  <c r="G20" i="17"/>
  <c r="H20" i="17" s="1"/>
  <c r="F20" i="17"/>
  <c r="D20" i="17"/>
  <c r="C20" i="17"/>
  <c r="S19" i="17"/>
  <c r="T19" i="17" s="1"/>
  <c r="R19" i="17"/>
  <c r="P19" i="17"/>
  <c r="Q19" i="17" s="1"/>
  <c r="O19" i="17"/>
  <c r="M19" i="17"/>
  <c r="N19" i="17" s="1"/>
  <c r="L19" i="17"/>
  <c r="J19" i="17"/>
  <c r="K19" i="17" s="1"/>
  <c r="I19" i="17"/>
  <c r="G19" i="17"/>
  <c r="H19" i="17" s="1"/>
  <c r="F19" i="17"/>
  <c r="D19" i="17"/>
  <c r="E19" i="17" s="1"/>
  <c r="C19" i="17"/>
  <c r="S18" i="17"/>
  <c r="T18" i="17" s="1"/>
  <c r="R18" i="17"/>
  <c r="P18" i="17"/>
  <c r="Q18" i="17" s="1"/>
  <c r="O18" i="17"/>
  <c r="M18" i="17"/>
  <c r="N18" i="17" s="1"/>
  <c r="L18" i="17"/>
  <c r="J18" i="17"/>
  <c r="K18" i="17" s="1"/>
  <c r="I18" i="17"/>
  <c r="G18" i="17"/>
  <c r="H18" i="17" s="1"/>
  <c r="F18" i="17"/>
  <c r="D18" i="17"/>
  <c r="C18" i="17"/>
  <c r="S17" i="17"/>
  <c r="T17" i="17" s="1"/>
  <c r="R17" i="17"/>
  <c r="P17" i="17"/>
  <c r="Q17" i="17" s="1"/>
  <c r="O17" i="17"/>
  <c r="M17" i="17"/>
  <c r="N17" i="17" s="1"/>
  <c r="L17" i="17"/>
  <c r="J17" i="17"/>
  <c r="K17" i="17" s="1"/>
  <c r="I17" i="17"/>
  <c r="G17" i="17"/>
  <c r="H17" i="17" s="1"/>
  <c r="F17" i="17"/>
  <c r="D17" i="17"/>
  <c r="E17" i="17" s="1"/>
  <c r="C17" i="17"/>
  <c r="S16" i="17"/>
  <c r="T16" i="17" s="1"/>
  <c r="R16" i="17"/>
  <c r="P16" i="17"/>
  <c r="Q16" i="17" s="1"/>
  <c r="O16" i="17"/>
  <c r="M16" i="17"/>
  <c r="N16" i="17" s="1"/>
  <c r="L16" i="17"/>
  <c r="J16" i="17"/>
  <c r="K16" i="17" s="1"/>
  <c r="I16" i="17"/>
  <c r="G16" i="17"/>
  <c r="F16" i="17"/>
  <c r="D16" i="17"/>
  <c r="E16" i="17" s="1"/>
  <c r="C16" i="17"/>
  <c r="S15" i="17"/>
  <c r="T15" i="17" s="1"/>
  <c r="R15" i="17"/>
  <c r="P15" i="17"/>
  <c r="Q15" i="17" s="1"/>
  <c r="O15" i="17"/>
  <c r="M15" i="17"/>
  <c r="N15" i="17" s="1"/>
  <c r="L15" i="17"/>
  <c r="J15" i="17"/>
  <c r="K15" i="17" s="1"/>
  <c r="I15" i="17"/>
  <c r="G15" i="17"/>
  <c r="H15" i="17" s="1"/>
  <c r="F15" i="17"/>
  <c r="D15" i="17"/>
  <c r="C15" i="17"/>
  <c r="S14" i="17"/>
  <c r="T14" i="17" s="1"/>
  <c r="R14" i="17"/>
  <c r="P14" i="17"/>
  <c r="Q14" i="17" s="1"/>
  <c r="O14" i="17"/>
  <c r="M14" i="17"/>
  <c r="N14" i="17" s="1"/>
  <c r="L14" i="17"/>
  <c r="J14" i="17"/>
  <c r="K14" i="17" s="1"/>
  <c r="I14" i="17"/>
  <c r="G14" i="17"/>
  <c r="F14" i="17"/>
  <c r="D14" i="17"/>
  <c r="E14" i="17" s="1"/>
  <c r="C14" i="17"/>
  <c r="S13" i="17"/>
  <c r="T13" i="17" s="1"/>
  <c r="R13" i="17"/>
  <c r="P13" i="17"/>
  <c r="Q13" i="17" s="1"/>
  <c r="O13" i="17"/>
  <c r="M13" i="17"/>
  <c r="N13" i="17" s="1"/>
  <c r="L13" i="17"/>
  <c r="J13" i="17"/>
  <c r="K13" i="17" s="1"/>
  <c r="I13" i="17"/>
  <c r="G13" i="17"/>
  <c r="H13" i="17" s="1"/>
  <c r="F13" i="17"/>
  <c r="D13" i="17"/>
  <c r="E13" i="17" s="1"/>
  <c r="C13" i="17"/>
  <c r="S12" i="17"/>
  <c r="T12" i="17" s="1"/>
  <c r="R12" i="17"/>
  <c r="P12" i="17"/>
  <c r="Q12" i="17" s="1"/>
  <c r="O12" i="17"/>
  <c r="M12" i="17"/>
  <c r="N12" i="17" s="1"/>
  <c r="L12" i="17"/>
  <c r="J12" i="17"/>
  <c r="K12" i="17" s="1"/>
  <c r="I12" i="17"/>
  <c r="G12" i="17"/>
  <c r="H12" i="17" s="1"/>
  <c r="F12" i="17"/>
  <c r="D12" i="17"/>
  <c r="C12" i="17"/>
  <c r="S11" i="17"/>
  <c r="T11" i="17" s="1"/>
  <c r="R11" i="17"/>
  <c r="P11" i="17"/>
  <c r="Q11" i="17" s="1"/>
  <c r="O11" i="17"/>
  <c r="M11" i="17"/>
  <c r="N11" i="17" s="1"/>
  <c r="L11" i="17"/>
  <c r="J11" i="17"/>
  <c r="K11" i="17" s="1"/>
  <c r="I11" i="17"/>
  <c r="G11" i="17"/>
  <c r="H11" i="17" s="1"/>
  <c r="F11" i="17"/>
  <c r="D11" i="17"/>
  <c r="E11" i="17" s="1"/>
  <c r="C11" i="17"/>
  <c r="S10" i="17"/>
  <c r="T10" i="17" s="1"/>
  <c r="R10" i="17"/>
  <c r="P10" i="17"/>
  <c r="Q10" i="17" s="1"/>
  <c r="O10" i="17"/>
  <c r="M10" i="17"/>
  <c r="N10" i="17" s="1"/>
  <c r="L10" i="17"/>
  <c r="J10" i="17"/>
  <c r="K10" i="17" s="1"/>
  <c r="I10" i="17"/>
  <c r="G10" i="17"/>
  <c r="H10" i="17" s="1"/>
  <c r="F10" i="17"/>
  <c r="D10" i="17"/>
  <c r="E10" i="17" s="1"/>
  <c r="C10" i="17"/>
  <c r="S9" i="17"/>
  <c r="T9" i="17" s="1"/>
  <c r="R9" i="17"/>
  <c r="P9" i="17"/>
  <c r="Q9" i="17" s="1"/>
  <c r="O9" i="17"/>
  <c r="M9" i="17"/>
  <c r="N9" i="17" s="1"/>
  <c r="L9" i="17"/>
  <c r="J9" i="17"/>
  <c r="K9" i="17" s="1"/>
  <c r="I9" i="17"/>
  <c r="G9" i="17"/>
  <c r="H9" i="17" s="1"/>
  <c r="F9" i="17"/>
  <c r="D9" i="17"/>
  <c r="E9" i="17" s="1"/>
  <c r="C9" i="17"/>
  <c r="S8" i="17"/>
  <c r="T8" i="17" s="1"/>
  <c r="R8" i="17"/>
  <c r="P8" i="17"/>
  <c r="O8" i="17"/>
  <c r="M8" i="17"/>
  <c r="N8" i="17" s="1"/>
  <c r="L8" i="17"/>
  <c r="J8" i="17"/>
  <c r="K8" i="17" s="1"/>
  <c r="I8" i="17"/>
  <c r="G8" i="17"/>
  <c r="F8" i="17"/>
  <c r="D8" i="17"/>
  <c r="E8" i="17" s="1"/>
  <c r="C8" i="17"/>
  <c r="S7" i="17"/>
  <c r="T7" i="17" s="1"/>
  <c r="R7" i="17"/>
  <c r="P7" i="17"/>
  <c r="Q7" i="17" s="1"/>
  <c r="O7" i="17"/>
  <c r="M7" i="17"/>
  <c r="N7" i="17" s="1"/>
  <c r="L7" i="17"/>
  <c r="J7" i="17"/>
  <c r="K7" i="17" s="1"/>
  <c r="I7" i="17"/>
  <c r="G7" i="17"/>
  <c r="H7" i="17" s="1"/>
  <c r="F7" i="17"/>
  <c r="D7" i="17"/>
  <c r="E7" i="17" s="1"/>
  <c r="C7" i="17"/>
  <c r="F220" i="17" l="1"/>
  <c r="I220" i="17" s="1"/>
  <c r="L220" i="17" s="1"/>
  <c r="O220" i="17" s="1"/>
  <c r="R220" i="17" s="1"/>
  <c r="C252" i="17" s="1"/>
  <c r="F252" i="17" s="1"/>
  <c r="I252" i="17" s="1"/>
  <c r="L252" i="17" s="1"/>
  <c r="O252" i="17" s="1"/>
  <c r="R252" i="17" s="1"/>
  <c r="F92" i="17"/>
  <c r="I92" i="17" s="1"/>
  <c r="L92" i="17" s="1"/>
  <c r="O92" i="17" s="1"/>
  <c r="R92" i="17" s="1"/>
  <c r="C124" i="17" s="1"/>
  <c r="F124" i="17" s="1"/>
  <c r="I124" i="17" s="1"/>
  <c r="L124" i="17" s="1"/>
  <c r="O124" i="17" s="1"/>
  <c r="R124" i="17" s="1"/>
  <c r="F476" i="17"/>
  <c r="I476" i="17" s="1"/>
  <c r="L476" i="17" s="1"/>
  <c r="O476" i="17" s="1"/>
  <c r="R476" i="17" s="1"/>
  <c r="C508" i="17" s="1"/>
  <c r="F508" i="17" s="1"/>
  <c r="I508" i="17" s="1"/>
  <c r="L508" i="17" s="1"/>
  <c r="O508" i="17" s="1"/>
  <c r="R508" i="17" s="1"/>
  <c r="F348" i="17"/>
  <c r="F412" i="17"/>
  <c r="I412" i="17" s="1"/>
  <c r="L412" i="17" s="1"/>
  <c r="O412" i="17" s="1"/>
  <c r="R412" i="17" s="1"/>
  <c r="C444" i="17" s="1"/>
  <c r="F444" i="17" s="1"/>
  <c r="I444" i="17" s="1"/>
  <c r="L444" i="17" s="1"/>
  <c r="O444" i="17" s="1"/>
  <c r="R444" i="17" s="1"/>
  <c r="F156" i="17"/>
  <c r="D188" i="17"/>
  <c r="G188" i="17" s="1"/>
  <c r="J188" i="17" s="1"/>
  <c r="M188" i="17" s="1"/>
  <c r="P188" i="17" s="1"/>
  <c r="S188" i="17" s="1"/>
  <c r="I348" i="17"/>
  <c r="L348" i="17" s="1"/>
  <c r="O348" i="17" s="1"/>
  <c r="R348" i="17" s="1"/>
  <c r="C380" i="17" s="1"/>
  <c r="F380" i="17" s="1"/>
  <c r="I380" i="17" s="1"/>
  <c r="L380" i="17" s="1"/>
  <c r="O380" i="17" s="1"/>
  <c r="R380" i="17" s="1"/>
  <c r="E123" i="17"/>
  <c r="G156" i="17"/>
  <c r="J156" i="17" s="1"/>
  <c r="M156" i="17" s="1"/>
  <c r="G348" i="17"/>
  <c r="J348" i="17" s="1"/>
  <c r="M348" i="17" s="1"/>
  <c r="P348" i="17" s="1"/>
  <c r="S348" i="17" s="1"/>
  <c r="D380" i="17" s="1"/>
  <c r="G380" i="17" s="1"/>
  <c r="J380" i="17" s="1"/>
  <c r="M380" i="17" s="1"/>
  <c r="P380" i="17" s="1"/>
  <c r="S380" i="17" s="1"/>
  <c r="G412" i="17"/>
  <c r="J412" i="17" s="1"/>
  <c r="M412" i="17" s="1"/>
  <c r="P412" i="17" s="1"/>
  <c r="S412" i="17" s="1"/>
  <c r="D444" i="17" s="1"/>
  <c r="G444" i="17" s="1"/>
  <c r="J444" i="17" s="1"/>
  <c r="M444" i="17" s="1"/>
  <c r="P444" i="17" s="1"/>
  <c r="S444" i="17" s="1"/>
  <c r="G476" i="17"/>
  <c r="J476" i="17" s="1"/>
  <c r="M476" i="17" s="1"/>
  <c r="P476" i="17" s="1"/>
  <c r="S476" i="17" s="1"/>
  <c r="D508" i="17" s="1"/>
  <c r="G508" i="17" s="1"/>
  <c r="J508" i="17" s="1"/>
  <c r="M508" i="17" s="1"/>
  <c r="P508" i="17" s="1"/>
  <c r="S508" i="17" s="1"/>
  <c r="H284" i="17"/>
  <c r="K284" i="17" s="1"/>
  <c r="I284" i="17"/>
  <c r="L284" i="17" s="1"/>
  <c r="O284" i="17" s="1"/>
  <c r="R284" i="17" s="1"/>
  <c r="C316" i="17" s="1"/>
  <c r="F316" i="17" s="1"/>
  <c r="I316" i="17" s="1"/>
  <c r="L316" i="17" s="1"/>
  <c r="O316" i="17" s="1"/>
  <c r="R316" i="17" s="1"/>
  <c r="R156" i="17"/>
  <c r="C188" i="17" s="1"/>
  <c r="F188" i="17" s="1"/>
  <c r="I188" i="17" s="1"/>
  <c r="L188" i="17" s="1"/>
  <c r="O188" i="17" s="1"/>
  <c r="R188" i="17" s="1"/>
  <c r="W71" i="17"/>
  <c r="W103" i="17" s="1"/>
  <c r="W72" i="17"/>
  <c r="W104" i="17" s="1"/>
  <c r="W73" i="17"/>
  <c r="W105" i="17" s="1"/>
  <c r="W79" i="17"/>
  <c r="W111" i="17" s="1"/>
  <c r="W80" i="17"/>
  <c r="W112" i="17" s="1"/>
  <c r="W81" i="17"/>
  <c r="W113" i="17" s="1"/>
  <c r="W82" i="17"/>
  <c r="W114" i="17" s="1"/>
  <c r="W83" i="17"/>
  <c r="W115" i="17" s="1"/>
  <c r="W84" i="17"/>
  <c r="W116" i="17" s="1"/>
  <c r="W85" i="17"/>
  <c r="W117" i="17" s="1"/>
  <c r="W86" i="17"/>
  <c r="W118" i="17" s="1"/>
  <c r="W87" i="17"/>
  <c r="W119" i="17" s="1"/>
  <c r="W88" i="17"/>
  <c r="W120" i="17" s="1"/>
  <c r="W89" i="17"/>
  <c r="W121" i="17" s="1"/>
  <c r="W90" i="17"/>
  <c r="W122" i="17" s="1"/>
  <c r="V603" i="17"/>
  <c r="I604" i="17"/>
  <c r="L604" i="17" s="1"/>
  <c r="O604" i="17" s="1"/>
  <c r="R604" i="17" s="1"/>
  <c r="C638" i="17" s="1"/>
  <c r="F638" i="17" s="1"/>
  <c r="I638" i="17" s="1"/>
  <c r="L638" i="17" s="1"/>
  <c r="O638" i="17" s="1"/>
  <c r="R638" i="17" s="1"/>
  <c r="G92" i="17"/>
  <c r="J92" i="17" s="1"/>
  <c r="G604" i="17"/>
  <c r="J604" i="17" s="1"/>
  <c r="M604" i="17" s="1"/>
  <c r="P604" i="17" s="1"/>
  <c r="S604" i="17" s="1"/>
  <c r="D638" i="17" s="1"/>
  <c r="G638" i="17" s="1"/>
  <c r="J638" i="17" s="1"/>
  <c r="M638" i="17" s="1"/>
  <c r="P638" i="17" s="1"/>
  <c r="S638" i="17" s="1"/>
  <c r="U26" i="17"/>
  <c r="U57" i="17" s="1"/>
  <c r="U27" i="17"/>
  <c r="U58" i="17" s="1"/>
  <c r="I540" i="17"/>
  <c r="L540" i="17" s="1"/>
  <c r="O540" i="17" s="1"/>
  <c r="R540" i="17" s="1"/>
  <c r="C573" i="17" s="1"/>
  <c r="F573" i="17" s="1"/>
  <c r="I573" i="17" s="1"/>
  <c r="L573" i="17" s="1"/>
  <c r="O573" i="17" s="1"/>
  <c r="R573" i="17" s="1"/>
  <c r="W204" i="17"/>
  <c r="U10" i="17"/>
  <c r="U41" i="17" s="1"/>
  <c r="F28" i="17"/>
  <c r="V18" i="17"/>
  <c r="V49" i="17" s="1"/>
  <c r="U22" i="17"/>
  <c r="U53" i="17" s="1"/>
  <c r="K251" i="17"/>
  <c r="T411" i="17"/>
  <c r="T539" i="17"/>
  <c r="U603" i="17"/>
  <c r="T219" i="17"/>
  <c r="T315" i="17"/>
  <c r="W326" i="17"/>
  <c r="W358" i="17" s="1"/>
  <c r="W327" i="17"/>
  <c r="W359" i="17" s="1"/>
  <c r="W328" i="17"/>
  <c r="W360" i="17" s="1"/>
  <c r="W329" i="17"/>
  <c r="W361" i="17" s="1"/>
  <c r="W330" i="17"/>
  <c r="W362" i="17" s="1"/>
  <c r="W331" i="17"/>
  <c r="W363" i="17" s="1"/>
  <c r="W332" i="17"/>
  <c r="W364" i="17" s="1"/>
  <c r="W333" i="17"/>
  <c r="W365" i="17" s="1"/>
  <c r="W334" i="17"/>
  <c r="W366" i="17" s="1"/>
  <c r="W335" i="17"/>
  <c r="W367" i="17" s="1"/>
  <c r="W336" i="17"/>
  <c r="W368" i="17" s="1"/>
  <c r="W337" i="17"/>
  <c r="W369" i="17" s="1"/>
  <c r="W338" i="17"/>
  <c r="W370" i="17" s="1"/>
  <c r="W339" i="17"/>
  <c r="W371" i="17" s="1"/>
  <c r="W340" i="17"/>
  <c r="W372" i="17" s="1"/>
  <c r="W341" i="17"/>
  <c r="W373" i="17" s="1"/>
  <c r="W342" i="17"/>
  <c r="W374" i="17" s="1"/>
  <c r="W343" i="17"/>
  <c r="W375" i="17" s="1"/>
  <c r="W344" i="17"/>
  <c r="W376" i="17" s="1"/>
  <c r="W345" i="17"/>
  <c r="W377" i="17" s="1"/>
  <c r="W346" i="17"/>
  <c r="W378" i="17" s="1"/>
  <c r="H443" i="17"/>
  <c r="W599" i="17"/>
  <c r="W633" i="17" s="1"/>
  <c r="W600" i="17"/>
  <c r="W634" i="17" s="1"/>
  <c r="W601" i="17"/>
  <c r="W635" i="17" s="1"/>
  <c r="W602" i="17"/>
  <c r="W636" i="17" s="1"/>
  <c r="K637" i="17"/>
  <c r="G124" i="17"/>
  <c r="J124" i="17" s="1"/>
  <c r="M124" i="17" s="1"/>
  <c r="P124" i="17" s="1"/>
  <c r="S124" i="17" s="1"/>
  <c r="Q155" i="17"/>
  <c r="H572" i="17"/>
  <c r="W582" i="17"/>
  <c r="W583" i="17"/>
  <c r="W617" i="17" s="1"/>
  <c r="E603" i="17"/>
  <c r="E604" i="17" s="1"/>
  <c r="W585" i="17"/>
  <c r="W619" i="17" s="1"/>
  <c r="W586" i="17"/>
  <c r="W620" i="17" s="1"/>
  <c r="W587" i="17"/>
  <c r="W621" i="17" s="1"/>
  <c r="W588" i="17"/>
  <c r="W622" i="17" s="1"/>
  <c r="W589" i="17"/>
  <c r="W623" i="17" s="1"/>
  <c r="W590" i="17"/>
  <c r="W624" i="17" s="1"/>
  <c r="W591" i="17"/>
  <c r="W625" i="17" s="1"/>
  <c r="W592" i="17"/>
  <c r="W626" i="17" s="1"/>
  <c r="W593" i="17"/>
  <c r="W627" i="17" s="1"/>
  <c r="W594" i="17"/>
  <c r="W628" i="17" s="1"/>
  <c r="W595" i="17"/>
  <c r="W629" i="17" s="1"/>
  <c r="W596" i="17"/>
  <c r="W630" i="17" s="1"/>
  <c r="W597" i="17"/>
  <c r="W631" i="17" s="1"/>
  <c r="E637" i="17"/>
  <c r="U14" i="17"/>
  <c r="U45" i="17" s="1"/>
  <c r="W24" i="17"/>
  <c r="W55" i="17" s="1"/>
  <c r="W390" i="17"/>
  <c r="W422" i="17" s="1"/>
  <c r="W391" i="17"/>
  <c r="W423" i="17" s="1"/>
  <c r="W392" i="17"/>
  <c r="W424" i="17" s="1"/>
  <c r="W396" i="17"/>
  <c r="W428" i="17" s="1"/>
  <c r="W399" i="17"/>
  <c r="W431" i="17" s="1"/>
  <c r="W400" i="17"/>
  <c r="W432" i="17" s="1"/>
  <c r="W404" i="17"/>
  <c r="W436" i="17" s="1"/>
  <c r="W407" i="17"/>
  <c r="W439" i="17" s="1"/>
  <c r="W408" i="17"/>
  <c r="W440" i="17" s="1"/>
  <c r="W409" i="17"/>
  <c r="W441" i="17" s="1"/>
  <c r="W410" i="17"/>
  <c r="W442" i="17" s="1"/>
  <c r="T475" i="17"/>
  <c r="W520" i="17"/>
  <c r="W553" i="17" s="1"/>
  <c r="W521" i="17"/>
  <c r="W554" i="17" s="1"/>
  <c r="W522" i="17"/>
  <c r="W555" i="17" s="1"/>
  <c r="W523" i="17"/>
  <c r="W556" i="17" s="1"/>
  <c r="W524" i="17"/>
  <c r="W557" i="17" s="1"/>
  <c r="W525" i="17"/>
  <c r="W558" i="17" s="1"/>
  <c r="W526" i="17"/>
  <c r="W559" i="17" s="1"/>
  <c r="W527" i="17"/>
  <c r="W560" i="17" s="1"/>
  <c r="W528" i="17"/>
  <c r="W561" i="17" s="1"/>
  <c r="W530" i="17"/>
  <c r="W563" i="17" s="1"/>
  <c r="W531" i="17"/>
  <c r="W564" i="17" s="1"/>
  <c r="W532" i="17"/>
  <c r="W565" i="17" s="1"/>
  <c r="W536" i="17"/>
  <c r="W569" i="17" s="1"/>
  <c r="H603" i="17"/>
  <c r="W598" i="17"/>
  <c r="W632" i="17" s="1"/>
  <c r="U8" i="17"/>
  <c r="U39" i="17" s="1"/>
  <c r="U16" i="17"/>
  <c r="U47" i="17" s="1"/>
  <c r="H123" i="17"/>
  <c r="H187" i="17"/>
  <c r="E219" i="17"/>
  <c r="E220" i="17" s="1"/>
  <c r="H220" i="17" s="1"/>
  <c r="W199" i="17"/>
  <c r="H411" i="17"/>
  <c r="H507" i="17"/>
  <c r="G540" i="17"/>
  <c r="J540" i="17" s="1"/>
  <c r="M540" i="17" s="1"/>
  <c r="P540" i="17" s="1"/>
  <c r="S540" i="17" s="1"/>
  <c r="D573" i="17" s="1"/>
  <c r="G573" i="17" s="1"/>
  <c r="J573" i="17" s="1"/>
  <c r="M573" i="17" s="1"/>
  <c r="P573" i="17" s="1"/>
  <c r="S573" i="17" s="1"/>
  <c r="K603" i="17"/>
  <c r="J220" i="17"/>
  <c r="M220" i="17" s="1"/>
  <c r="P220" i="17" s="1"/>
  <c r="S220" i="17" s="1"/>
  <c r="D252" i="17" s="1"/>
  <c r="G252" i="17" s="1"/>
  <c r="J252" i="17" s="1"/>
  <c r="M252" i="17" s="1"/>
  <c r="P252" i="17" s="1"/>
  <c r="S252" i="17" s="1"/>
  <c r="J284" i="17"/>
  <c r="M284" i="17" s="1"/>
  <c r="P284" i="17" s="1"/>
  <c r="S284" i="17" s="1"/>
  <c r="D316" i="17" s="1"/>
  <c r="G316" i="17" s="1"/>
  <c r="J316" i="17" s="1"/>
  <c r="M316" i="17" s="1"/>
  <c r="P316" i="17" s="1"/>
  <c r="S316" i="17" s="1"/>
  <c r="N603" i="17"/>
  <c r="V616" i="17"/>
  <c r="V637" i="17" s="1"/>
  <c r="E91" i="17"/>
  <c r="E92" i="17" s="1"/>
  <c r="H92" i="17" s="1"/>
  <c r="W137" i="17"/>
  <c r="W169" i="17" s="1"/>
  <c r="W138" i="17"/>
  <c r="W170" i="17" s="1"/>
  <c r="W139" i="17"/>
  <c r="W171" i="17" s="1"/>
  <c r="W140" i="17"/>
  <c r="W172" i="17" s="1"/>
  <c r="W141" i="17"/>
  <c r="W173" i="17" s="1"/>
  <c r="W142" i="17"/>
  <c r="W174" i="17" s="1"/>
  <c r="W143" i="17"/>
  <c r="W175" i="17" s="1"/>
  <c r="W145" i="17"/>
  <c r="W177" i="17" s="1"/>
  <c r="W146" i="17"/>
  <c r="W178" i="17" s="1"/>
  <c r="W147" i="17"/>
  <c r="W179" i="17" s="1"/>
  <c r="W150" i="17"/>
  <c r="W182" i="17" s="1"/>
  <c r="W151" i="17"/>
  <c r="W183" i="17" s="1"/>
  <c r="W152" i="17"/>
  <c r="W184" i="17" s="1"/>
  <c r="W153" i="17"/>
  <c r="W185" i="17" s="1"/>
  <c r="W154" i="17"/>
  <c r="W186" i="17" s="1"/>
  <c r="W211" i="17"/>
  <c r="E315" i="17"/>
  <c r="W454" i="17"/>
  <c r="W486" i="17" s="1"/>
  <c r="W456" i="17"/>
  <c r="W488" i="17" s="1"/>
  <c r="W460" i="17"/>
  <c r="W492" i="17" s="1"/>
  <c r="W463" i="17"/>
  <c r="W495" i="17" s="1"/>
  <c r="W464" i="17"/>
  <c r="W496" i="17" s="1"/>
  <c r="W468" i="17"/>
  <c r="W500" i="17" s="1"/>
  <c r="W471" i="17"/>
  <c r="W503" i="17" s="1"/>
  <c r="W472" i="17"/>
  <c r="W504" i="17" s="1"/>
  <c r="W473" i="17"/>
  <c r="W505" i="17" s="1"/>
  <c r="W474" i="17"/>
  <c r="W506" i="17" s="1"/>
  <c r="Q603" i="17"/>
  <c r="Q637" i="17"/>
  <c r="V14" i="17"/>
  <c r="V45" i="17" s="1"/>
  <c r="U18" i="17"/>
  <c r="U49" i="17" s="1"/>
  <c r="W74" i="17"/>
  <c r="W106" i="17" s="1"/>
  <c r="W212" i="17"/>
  <c r="H475" i="17"/>
  <c r="T603" i="17"/>
  <c r="H637" i="17"/>
  <c r="T28" i="17"/>
  <c r="C59" i="17"/>
  <c r="V16" i="17"/>
  <c r="V47" i="17" s="1"/>
  <c r="U21" i="17"/>
  <c r="U52" i="17" s="1"/>
  <c r="F59" i="17"/>
  <c r="W11" i="17"/>
  <c r="W42" i="17" s="1"/>
  <c r="L59" i="17"/>
  <c r="C28" i="17"/>
  <c r="C29" i="17" s="1"/>
  <c r="V9" i="17"/>
  <c r="V40" i="17" s="1"/>
  <c r="U12" i="17"/>
  <c r="U43" i="17" s="1"/>
  <c r="V13" i="17"/>
  <c r="V44" i="17" s="1"/>
  <c r="H16" i="17"/>
  <c r="W16" i="17" s="1"/>
  <c r="W47" i="17" s="1"/>
  <c r="U24" i="17"/>
  <c r="U55" i="17" s="1"/>
  <c r="V26" i="17"/>
  <c r="V57" i="17" s="1"/>
  <c r="N283" i="17"/>
  <c r="D28" i="17"/>
  <c r="D29" i="17" s="1"/>
  <c r="U187" i="17"/>
  <c r="Q283" i="17"/>
  <c r="W23" i="17"/>
  <c r="W54" i="17" s="1"/>
  <c r="L28" i="17"/>
  <c r="V12" i="17"/>
  <c r="V43" i="17" s="1"/>
  <c r="W13" i="17"/>
  <c r="W44" i="17" s="1"/>
  <c r="V7" i="17"/>
  <c r="V38" i="17" s="1"/>
  <c r="U13" i="17"/>
  <c r="U44" i="17" s="1"/>
  <c r="U23" i="17"/>
  <c r="U54" i="17" s="1"/>
  <c r="W207" i="17"/>
  <c r="V245" i="17"/>
  <c r="W245" i="17" s="1"/>
  <c r="H315" i="17"/>
  <c r="U379" i="17"/>
  <c r="K315" i="17"/>
  <c r="V379" i="17"/>
  <c r="W19" i="17"/>
  <c r="W50" i="17" s="1"/>
  <c r="V8" i="17"/>
  <c r="V39" i="17" s="1"/>
  <c r="R28" i="17"/>
  <c r="D59" i="17"/>
  <c r="J59" i="17"/>
  <c r="W215" i="17"/>
  <c r="W263" i="17"/>
  <c r="W295" i="17" s="1"/>
  <c r="W264" i="17"/>
  <c r="W296" i="17" s="1"/>
  <c r="W265" i="17"/>
  <c r="W297" i="17" s="1"/>
  <c r="W266" i="17"/>
  <c r="W298" i="17" s="1"/>
  <c r="W267" i="17"/>
  <c r="W299" i="17" s="1"/>
  <c r="W268" i="17"/>
  <c r="W300" i="17" s="1"/>
  <c r="W269" i="17"/>
  <c r="W301" i="17" s="1"/>
  <c r="W270" i="17"/>
  <c r="W302" i="17" s="1"/>
  <c r="W271" i="17"/>
  <c r="W303" i="17" s="1"/>
  <c r="W272" i="17"/>
  <c r="W304" i="17" s="1"/>
  <c r="W273" i="17"/>
  <c r="W305" i="17" s="1"/>
  <c r="W274" i="17"/>
  <c r="W306" i="17" s="1"/>
  <c r="W275" i="17"/>
  <c r="W307" i="17" s="1"/>
  <c r="W276" i="17"/>
  <c r="W308" i="17" s="1"/>
  <c r="W277" i="17"/>
  <c r="W309" i="17" s="1"/>
  <c r="W278" i="17"/>
  <c r="W310" i="17" s="1"/>
  <c r="W279" i="17"/>
  <c r="W311" i="17" s="1"/>
  <c r="W280" i="17"/>
  <c r="W312" i="17" s="1"/>
  <c r="W281" i="17"/>
  <c r="W313" i="17" s="1"/>
  <c r="W282" i="17"/>
  <c r="W314" i="17" s="1"/>
  <c r="H8" i="17"/>
  <c r="P28" i="17"/>
  <c r="U15" i="17"/>
  <c r="U46" i="17" s="1"/>
  <c r="W21" i="17"/>
  <c r="W52" i="17" s="1"/>
  <c r="V25" i="17"/>
  <c r="V56" i="17" s="1"/>
  <c r="E38" i="17"/>
  <c r="E59" i="17" s="1"/>
  <c r="K40" i="17"/>
  <c r="K59" i="17" s="1"/>
  <c r="W216" i="17"/>
  <c r="T637" i="17"/>
  <c r="T507" i="17"/>
  <c r="T443" i="17"/>
  <c r="T187" i="17"/>
  <c r="S59" i="17"/>
  <c r="R59" i="17"/>
  <c r="N637" i="17"/>
  <c r="K572" i="17"/>
  <c r="K507" i="17"/>
  <c r="K443" i="17"/>
  <c r="Q315" i="17"/>
  <c r="T123" i="17"/>
  <c r="O59" i="17"/>
  <c r="U123" i="17"/>
  <c r="W22" i="17"/>
  <c r="W53" i="17" s="1"/>
  <c r="W10" i="17"/>
  <c r="W41" i="17" s="1"/>
  <c r="W9" i="17"/>
  <c r="E18" i="17"/>
  <c r="W18" i="17" s="1"/>
  <c r="W49" i="17" s="1"/>
  <c r="V24" i="17"/>
  <c r="V55" i="17" s="1"/>
  <c r="S28" i="17"/>
  <c r="V11" i="17"/>
  <c r="V42" i="17" s="1"/>
  <c r="V19" i="17"/>
  <c r="V50" i="17" s="1"/>
  <c r="V22" i="17"/>
  <c r="V53" i="17" s="1"/>
  <c r="K25" i="17"/>
  <c r="K28" i="17" s="1"/>
  <c r="G59" i="17"/>
  <c r="K91" i="17"/>
  <c r="K123" i="17"/>
  <c r="N155" i="17"/>
  <c r="V10" i="17"/>
  <c r="V41" i="17" s="1"/>
  <c r="G28" i="17"/>
  <c r="V15" i="17"/>
  <c r="V46" i="17" s="1"/>
  <c r="J28" i="17"/>
  <c r="W75" i="17"/>
  <c r="W107" i="17" s="1"/>
  <c r="W76" i="17"/>
  <c r="W108" i="17" s="1"/>
  <c r="W77" i="17"/>
  <c r="W109" i="17" s="1"/>
  <c r="W78" i="17"/>
  <c r="W110" i="17" s="1"/>
  <c r="K187" i="17"/>
  <c r="N28" i="17"/>
  <c r="O28" i="17"/>
  <c r="I28" i="17"/>
  <c r="U25" i="17"/>
  <c r="U56" i="17" s="1"/>
  <c r="I59" i="17"/>
  <c r="Q39" i="17"/>
  <c r="Q59" i="17" s="1"/>
  <c r="P59" i="17"/>
  <c r="U9" i="17"/>
  <c r="U40" i="17" s="1"/>
  <c r="U11" i="17"/>
  <c r="U42" i="17" s="1"/>
  <c r="E15" i="17"/>
  <c r="W15" i="17" s="1"/>
  <c r="W46" i="17" s="1"/>
  <c r="U19" i="17"/>
  <c r="U50" i="17" s="1"/>
  <c r="U20" i="17"/>
  <c r="U51" i="17" s="1"/>
  <c r="V21" i="17"/>
  <c r="V52" i="17" s="1"/>
  <c r="Q91" i="17"/>
  <c r="Q123" i="17"/>
  <c r="T155" i="17"/>
  <c r="E20" i="17"/>
  <c r="W20" i="17" s="1"/>
  <c r="W51" i="17" s="1"/>
  <c r="V20" i="17"/>
  <c r="V51" i="17" s="1"/>
  <c r="U7" i="17"/>
  <c r="Q8" i="17"/>
  <c r="E12" i="17"/>
  <c r="W12" i="17" s="1"/>
  <c r="W43" i="17" s="1"/>
  <c r="H14" i="17"/>
  <c r="W14" i="17" s="1"/>
  <c r="W45" i="17" s="1"/>
  <c r="U17" i="17"/>
  <c r="U48" i="17" s="1"/>
  <c r="V17" i="17"/>
  <c r="V48" i="17" s="1"/>
  <c r="E26" i="17"/>
  <c r="W26" i="17" s="1"/>
  <c r="W57" i="17" s="1"/>
  <c r="M28" i="17"/>
  <c r="T38" i="17"/>
  <c r="T59" i="17" s="1"/>
  <c r="U91" i="17"/>
  <c r="T91" i="17"/>
  <c r="N91" i="17"/>
  <c r="N123" i="17"/>
  <c r="W7" i="17"/>
  <c r="W17" i="17"/>
  <c r="W48" i="17" s="1"/>
  <c r="M59" i="17"/>
  <c r="W135" i="17"/>
  <c r="W167" i="17" s="1"/>
  <c r="W136" i="17"/>
  <c r="W168" i="17" s="1"/>
  <c r="V23" i="17"/>
  <c r="V54" i="17" s="1"/>
  <c r="V27" i="17"/>
  <c r="V58" i="17" s="1"/>
  <c r="E27" i="17"/>
  <c r="W27" i="17" s="1"/>
  <c r="W58" i="17" s="1"/>
  <c r="N59" i="17"/>
  <c r="W70" i="17"/>
  <c r="V103" i="17"/>
  <c r="V123" i="17" s="1"/>
  <c r="V91" i="17"/>
  <c r="W144" i="17"/>
  <c r="W176" i="17" s="1"/>
  <c r="H38" i="17"/>
  <c r="H59" i="17" s="1"/>
  <c r="U155" i="17"/>
  <c r="W208" i="17"/>
  <c r="V241" i="17"/>
  <c r="W241" i="17" s="1"/>
  <c r="W209" i="17"/>
  <c r="T251" i="17"/>
  <c r="E251" i="17"/>
  <c r="V237" i="17"/>
  <c r="W237" i="17" s="1"/>
  <c r="E155" i="17"/>
  <c r="E156" i="17" s="1"/>
  <c r="W134" i="17"/>
  <c r="V155" i="17"/>
  <c r="Q219" i="17"/>
  <c r="U251" i="17"/>
  <c r="H155" i="17"/>
  <c r="V187" i="17"/>
  <c r="E187" i="17"/>
  <c r="U315" i="17"/>
  <c r="W230" i="17"/>
  <c r="H251" i="17"/>
  <c r="V249" i="17"/>
  <c r="W249" i="17" s="1"/>
  <c r="W217" i="17"/>
  <c r="V283" i="17"/>
  <c r="V296" i="17"/>
  <c r="V315" i="17" s="1"/>
  <c r="W200" i="17"/>
  <c r="V233" i="17"/>
  <c r="W233" i="17" s="1"/>
  <c r="W201" i="17"/>
  <c r="N187" i="17"/>
  <c r="K219" i="17"/>
  <c r="N251" i="17"/>
  <c r="W148" i="17"/>
  <c r="W180" i="17" s="1"/>
  <c r="W149" i="17"/>
  <c r="W181" i="17" s="1"/>
  <c r="Q187" i="17"/>
  <c r="N219" i="17"/>
  <c r="U219" i="17"/>
  <c r="Q251" i="17"/>
  <c r="W198" i="17"/>
  <c r="W206" i="17"/>
  <c r="W214" i="17"/>
  <c r="V219" i="17"/>
  <c r="V235" i="17"/>
  <c r="W235" i="17" s="1"/>
  <c r="W262" i="17"/>
  <c r="U411" i="17"/>
  <c r="W405" i="17"/>
  <c r="W437" i="17" s="1"/>
  <c r="W406" i="17"/>
  <c r="W438" i="17" s="1"/>
  <c r="E443" i="17"/>
  <c r="U475" i="17"/>
  <c r="W469" i="17"/>
  <c r="W501" i="17" s="1"/>
  <c r="W470" i="17"/>
  <c r="W502" i="17" s="1"/>
  <c r="E507" i="17"/>
  <c r="E572" i="17"/>
  <c r="V443" i="17"/>
  <c r="V507" i="17"/>
  <c r="E475" i="17"/>
  <c r="E476" i="17" s="1"/>
  <c r="W455" i="17"/>
  <c r="W487" i="17" s="1"/>
  <c r="N539" i="17"/>
  <c r="W616" i="17"/>
  <c r="E347" i="17"/>
  <c r="E348" i="17" s="1"/>
  <c r="H348" i="17" s="1"/>
  <c r="K348" i="17" s="1"/>
  <c r="N348" i="17" s="1"/>
  <c r="Q348" i="17" s="1"/>
  <c r="T348" i="17" s="1"/>
  <c r="E380" i="17" s="1"/>
  <c r="H380" i="17" s="1"/>
  <c r="K380" i="17" s="1"/>
  <c r="N380" i="17" s="1"/>
  <c r="Q380" i="17" s="1"/>
  <c r="T380" i="17" s="1"/>
  <c r="U347" i="17"/>
  <c r="N443" i="17"/>
  <c r="N507" i="17"/>
  <c r="Q507" i="17"/>
  <c r="Q539" i="17"/>
  <c r="W529" i="17"/>
  <c r="W562" i="17" s="1"/>
  <c r="N572" i="17"/>
  <c r="Q572" i="17"/>
  <c r="W202" i="17"/>
  <c r="W210" i="17"/>
  <c r="W218" i="17"/>
  <c r="V347" i="17"/>
  <c r="K411" i="17"/>
  <c r="W393" i="17"/>
  <c r="W425" i="17" s="1"/>
  <c r="W394" i="17"/>
  <c r="W426" i="17" s="1"/>
  <c r="W395" i="17"/>
  <c r="W427" i="17" s="1"/>
  <c r="Q443" i="17"/>
  <c r="K475" i="17"/>
  <c r="W457" i="17"/>
  <c r="W489" i="17" s="1"/>
  <c r="W458" i="17"/>
  <c r="W490" i="17" s="1"/>
  <c r="W459" i="17"/>
  <c r="W491" i="17" s="1"/>
  <c r="W533" i="17"/>
  <c r="W566" i="17" s="1"/>
  <c r="W534" i="17"/>
  <c r="W567" i="17" s="1"/>
  <c r="W535" i="17"/>
  <c r="W568" i="17" s="1"/>
  <c r="T572" i="17"/>
  <c r="U283" i="17"/>
  <c r="N411" i="17"/>
  <c r="W397" i="17"/>
  <c r="W429" i="17" s="1"/>
  <c r="W398" i="17"/>
  <c r="W430" i="17" s="1"/>
  <c r="N475" i="17"/>
  <c r="W461" i="17"/>
  <c r="W493" i="17" s="1"/>
  <c r="W462" i="17"/>
  <c r="W494" i="17" s="1"/>
  <c r="U539" i="17"/>
  <c r="W537" i="17"/>
  <c r="W570" i="17" s="1"/>
  <c r="W538" i="17"/>
  <c r="W571" i="17" s="1"/>
  <c r="U443" i="17"/>
  <c r="U507" i="17"/>
  <c r="V572" i="17"/>
  <c r="U572" i="17"/>
  <c r="W401" i="17"/>
  <c r="W433" i="17" s="1"/>
  <c r="W402" i="17"/>
  <c r="W434" i="17" s="1"/>
  <c r="W403" i="17"/>
  <c r="W435" i="17" s="1"/>
  <c r="W465" i="17"/>
  <c r="W497" i="17" s="1"/>
  <c r="W466" i="17"/>
  <c r="W498" i="17" s="1"/>
  <c r="W467" i="17"/>
  <c r="W499" i="17" s="1"/>
  <c r="W518" i="17"/>
  <c r="E539" i="17"/>
  <c r="E540" i="17" s="1"/>
  <c r="H540" i="17" s="1"/>
  <c r="K540" i="17" s="1"/>
  <c r="W519" i="17"/>
  <c r="W552" i="17" s="1"/>
  <c r="E411" i="17"/>
  <c r="E412" i="17" s="1"/>
  <c r="V411" i="17"/>
  <c r="V475" i="17"/>
  <c r="V539" i="17"/>
  <c r="U616" i="17"/>
  <c r="U637" i="17" s="1"/>
  <c r="W584" i="17"/>
  <c r="W618" i="17" s="1"/>
  <c r="J7" i="15"/>
  <c r="K7" i="15" s="1"/>
  <c r="H156" i="17" l="1"/>
  <c r="K156" i="17" s="1"/>
  <c r="G29" i="17"/>
  <c r="J29" i="17" s="1"/>
  <c r="M29" i="17" s="1"/>
  <c r="P29" i="17" s="1"/>
  <c r="S29" i="17" s="1"/>
  <c r="D60" i="17" s="1"/>
  <c r="G60" i="17" s="1"/>
  <c r="J60" i="17" s="1"/>
  <c r="M60" i="17" s="1"/>
  <c r="P60" i="17" s="1"/>
  <c r="S60" i="17" s="1"/>
  <c r="N316" i="17"/>
  <c r="Q316" i="17" s="1"/>
  <c r="T316" i="17" s="1"/>
  <c r="K92" i="17"/>
  <c r="N92" i="17" s="1"/>
  <c r="Q92" i="17" s="1"/>
  <c r="T92" i="17" s="1"/>
  <c r="E124" i="17" s="1"/>
  <c r="H124" i="17" s="1"/>
  <c r="K124" i="17" s="1"/>
  <c r="N124" i="17" s="1"/>
  <c r="Q124" i="17" s="1"/>
  <c r="T124" i="17" s="1"/>
  <c r="F29" i="17"/>
  <c r="I29" i="17" s="1"/>
  <c r="L29" i="17" s="1"/>
  <c r="O29" i="17" s="1"/>
  <c r="R29" i="17" s="1"/>
  <c r="C60" i="17" s="1"/>
  <c r="F60" i="17" s="1"/>
  <c r="I60" i="17" s="1"/>
  <c r="L60" i="17" s="1"/>
  <c r="O60" i="17" s="1"/>
  <c r="R60" i="17" s="1"/>
  <c r="W379" i="17"/>
  <c r="N156" i="17"/>
  <c r="Q156" i="17" s="1"/>
  <c r="T156" i="17" s="1"/>
  <c r="E188" i="17" s="1"/>
  <c r="H188" i="17" s="1"/>
  <c r="K188" i="17" s="1"/>
  <c r="N188" i="17" s="1"/>
  <c r="Q188" i="17" s="1"/>
  <c r="T188" i="17" s="1"/>
  <c r="H412" i="17"/>
  <c r="K412" i="17" s="1"/>
  <c r="N412" i="17" s="1"/>
  <c r="Q412" i="17" s="1"/>
  <c r="T412" i="17" s="1"/>
  <c r="E444" i="17" s="1"/>
  <c r="H444" i="17" s="1"/>
  <c r="K444" i="17" s="1"/>
  <c r="N444" i="17" s="1"/>
  <c r="Q444" i="17" s="1"/>
  <c r="T444" i="17" s="1"/>
  <c r="H476" i="17"/>
  <c r="K476" i="17" s="1"/>
  <c r="N476" i="17" s="1"/>
  <c r="Q476" i="17" s="1"/>
  <c r="T476" i="17" s="1"/>
  <c r="E508" i="17" s="1"/>
  <c r="H508" i="17" s="1"/>
  <c r="K508" i="17" s="1"/>
  <c r="N508" i="17" s="1"/>
  <c r="Q508" i="17" s="1"/>
  <c r="T508" i="17" s="1"/>
  <c r="W8" i="17"/>
  <c r="W39" i="17" s="1"/>
  <c r="N540" i="17"/>
  <c r="Q540" i="17" s="1"/>
  <c r="T540" i="17" s="1"/>
  <c r="E573" i="17" s="1"/>
  <c r="H573" i="17" s="1"/>
  <c r="K573" i="17" s="1"/>
  <c r="N573" i="17" s="1"/>
  <c r="Q573" i="17" s="1"/>
  <c r="T573" i="17" s="1"/>
  <c r="W347" i="17"/>
  <c r="W40" i="17"/>
  <c r="H604" i="17"/>
  <c r="K604" i="17" s="1"/>
  <c r="N604" i="17" s="1"/>
  <c r="Q604" i="17" s="1"/>
  <c r="T604" i="17" s="1"/>
  <c r="E638" i="17" s="1"/>
  <c r="H638" i="17" s="1"/>
  <c r="K638" i="17" s="1"/>
  <c r="N638" i="17" s="1"/>
  <c r="Q638" i="17" s="1"/>
  <c r="T638" i="17" s="1"/>
  <c r="N284" i="17"/>
  <c r="Q284" i="17" s="1"/>
  <c r="T284" i="17" s="1"/>
  <c r="E316" i="17" s="1"/>
  <c r="H316" i="17" s="1"/>
  <c r="K316" i="17" s="1"/>
  <c r="E28" i="17"/>
  <c r="E29" i="17" s="1"/>
  <c r="W637" i="17"/>
  <c r="W507" i="17"/>
  <c r="W443" i="17"/>
  <c r="W411" i="17"/>
  <c r="W251" i="17"/>
  <c r="W102" i="17"/>
  <c r="W123" i="17" s="1"/>
  <c r="W91" i="17"/>
  <c r="W25" i="17"/>
  <c r="W56" i="17" s="1"/>
  <c r="W219" i="17"/>
  <c r="V251" i="17"/>
  <c r="W166" i="17"/>
  <c r="W187" i="17" s="1"/>
  <c r="W155" i="17"/>
  <c r="U38" i="17"/>
  <c r="U59" i="17" s="1"/>
  <c r="U28" i="17"/>
  <c r="Q28" i="17"/>
  <c r="W475" i="17"/>
  <c r="W551" i="17"/>
  <c r="W572" i="17" s="1"/>
  <c r="W539" i="17"/>
  <c r="W283" i="17"/>
  <c r="W294" i="17"/>
  <c r="W315" i="17" s="1"/>
  <c r="W38" i="17"/>
  <c r="H28" i="17"/>
  <c r="W603" i="17"/>
  <c r="K220" i="17"/>
  <c r="N220" i="17" s="1"/>
  <c r="Q220" i="17" s="1"/>
  <c r="T220" i="17" s="1"/>
  <c r="E252" i="17" s="1"/>
  <c r="H252" i="17" s="1"/>
  <c r="K252" i="17" s="1"/>
  <c r="N252" i="17" s="1"/>
  <c r="Q252" i="17" s="1"/>
  <c r="T252" i="17" s="1"/>
  <c r="V59" i="17"/>
  <c r="V28" i="17"/>
  <c r="V70" i="15"/>
  <c r="H29" i="17" l="1"/>
  <c r="K29" i="17" s="1"/>
  <c r="N29" i="17" s="1"/>
  <c r="Q29" i="17" s="1"/>
  <c r="T29" i="17" s="1"/>
  <c r="E60" i="17" s="1"/>
  <c r="H60" i="17" s="1"/>
  <c r="K60" i="17" s="1"/>
  <c r="N60" i="17" s="1"/>
  <c r="Q60" i="17" s="1"/>
  <c r="T60" i="17" s="1"/>
  <c r="W28" i="17"/>
  <c r="W59" i="17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S7" i="15"/>
  <c r="J283" i="15" l="1"/>
  <c r="U593" i="15" l="1"/>
  <c r="T250" i="15" l="1"/>
  <c r="T249" i="15"/>
  <c r="T248" i="15"/>
  <c r="T247" i="15"/>
  <c r="T246" i="15"/>
  <c r="T245" i="15"/>
  <c r="T244" i="15"/>
  <c r="T243" i="15"/>
  <c r="T242" i="15"/>
  <c r="T241" i="15"/>
  <c r="T240" i="15"/>
  <c r="T239" i="15"/>
  <c r="T238" i="15"/>
  <c r="T237" i="15"/>
  <c r="T236" i="15"/>
  <c r="T235" i="15"/>
  <c r="T234" i="15"/>
  <c r="T233" i="15"/>
  <c r="T232" i="15"/>
  <c r="T231" i="15"/>
  <c r="T230" i="15"/>
  <c r="Q250" i="15"/>
  <c r="Q249" i="15"/>
  <c r="Q248" i="15"/>
  <c r="Q247" i="15"/>
  <c r="Q246" i="15"/>
  <c r="Q245" i="15"/>
  <c r="Q244" i="15"/>
  <c r="Q243" i="15"/>
  <c r="Q242" i="15"/>
  <c r="Q241" i="15"/>
  <c r="Q240" i="15"/>
  <c r="Q239" i="15"/>
  <c r="Q238" i="15"/>
  <c r="Q237" i="15"/>
  <c r="Q236" i="15"/>
  <c r="Q235" i="15"/>
  <c r="Q234" i="15"/>
  <c r="Q233" i="15"/>
  <c r="Q232" i="15"/>
  <c r="Q231" i="15"/>
  <c r="Q230" i="15"/>
  <c r="N250" i="15"/>
  <c r="N249" i="15"/>
  <c r="N248" i="15"/>
  <c r="N247" i="15"/>
  <c r="N246" i="15"/>
  <c r="N245" i="15"/>
  <c r="N244" i="15"/>
  <c r="N243" i="15"/>
  <c r="N242" i="15"/>
  <c r="N241" i="15"/>
  <c r="N240" i="15"/>
  <c r="N239" i="15"/>
  <c r="N238" i="15"/>
  <c r="N237" i="15"/>
  <c r="N236" i="15"/>
  <c r="N235" i="15"/>
  <c r="N234" i="15"/>
  <c r="N233" i="15"/>
  <c r="N232" i="15"/>
  <c r="N231" i="15"/>
  <c r="N230" i="15"/>
  <c r="K250" i="15"/>
  <c r="K249" i="15"/>
  <c r="K248" i="15"/>
  <c r="K247" i="15"/>
  <c r="K246" i="15"/>
  <c r="K245" i="15"/>
  <c r="K244" i="15"/>
  <c r="K243" i="15"/>
  <c r="K242" i="15"/>
  <c r="K241" i="15"/>
  <c r="K240" i="15"/>
  <c r="K239" i="15"/>
  <c r="K238" i="15"/>
  <c r="K237" i="15"/>
  <c r="K236" i="15"/>
  <c r="K235" i="15"/>
  <c r="K234" i="15"/>
  <c r="K233" i="15"/>
  <c r="K232" i="15"/>
  <c r="K231" i="15"/>
  <c r="K230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T218" i="15"/>
  <c r="T217" i="15"/>
  <c r="T216" i="15"/>
  <c r="T215" i="15"/>
  <c r="T214" i="15"/>
  <c r="T213" i="15"/>
  <c r="T212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8" i="15"/>
  <c r="Q218" i="15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N218" i="15"/>
  <c r="N217" i="15"/>
  <c r="N216" i="15"/>
  <c r="N215" i="15"/>
  <c r="N214" i="15"/>
  <c r="N213" i="15"/>
  <c r="N212" i="15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K218" i="15"/>
  <c r="K217" i="15"/>
  <c r="K216" i="15"/>
  <c r="K215" i="15"/>
  <c r="K214" i="15"/>
  <c r="K213" i="15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E216" i="15"/>
  <c r="E215" i="15"/>
  <c r="E214" i="15"/>
  <c r="E213" i="15"/>
  <c r="E211" i="15"/>
  <c r="E210" i="15"/>
  <c r="E209" i="15"/>
  <c r="E208" i="15"/>
  <c r="E207" i="15"/>
  <c r="E205" i="15"/>
  <c r="E204" i="15"/>
  <c r="E201" i="15"/>
  <c r="E200" i="15"/>
  <c r="E199" i="15"/>
  <c r="P91" i="15" l="1"/>
  <c r="M91" i="15"/>
  <c r="L27" i="15" l="1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T186" i="15" l="1"/>
  <c r="T185" i="15"/>
  <c r="T184" i="15"/>
  <c r="T183" i="15"/>
  <c r="T182" i="15"/>
  <c r="T181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9" i="15"/>
  <c r="Q168" i="15"/>
  <c r="Q167" i="15"/>
  <c r="Q166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K171" i="15"/>
  <c r="K170" i="15"/>
  <c r="K169" i="15"/>
  <c r="K168" i="15"/>
  <c r="K167" i="15"/>
  <c r="K166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T154" i="15"/>
  <c r="T153" i="15"/>
  <c r="T152" i="15"/>
  <c r="T151" i="15"/>
  <c r="T150" i="15"/>
  <c r="T149" i="15"/>
  <c r="T148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5" i="15"/>
  <c r="T134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H154" i="15"/>
  <c r="H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E139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8" i="15"/>
  <c r="E137" i="15"/>
  <c r="E136" i="15"/>
  <c r="E135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10" i="15"/>
  <c r="T109" i="15"/>
  <c r="T108" i="15"/>
  <c r="T107" i="15"/>
  <c r="T106" i="15"/>
  <c r="T105" i="15"/>
  <c r="T104" i="15"/>
  <c r="T103" i="15"/>
  <c r="T102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E89" i="15"/>
  <c r="E88" i="15"/>
  <c r="E87" i="15"/>
  <c r="E86" i="15"/>
  <c r="E84" i="15"/>
  <c r="E83" i="15"/>
  <c r="E79" i="15"/>
  <c r="E78" i="15"/>
  <c r="E77" i="15"/>
  <c r="E70" i="15"/>
  <c r="E71" i="15"/>
  <c r="V152" i="15" l="1"/>
  <c r="L123" i="15" l="1"/>
  <c r="P15" i="15" l="1"/>
  <c r="L475" i="15"/>
  <c r="I283" i="15"/>
  <c r="C411" i="15"/>
  <c r="C412" i="15" s="1"/>
  <c r="D411" i="15"/>
  <c r="D412" i="15" s="1"/>
  <c r="S155" i="15"/>
  <c r="S156" i="15" s="1"/>
  <c r="E217" i="15"/>
  <c r="E212" i="15"/>
  <c r="E198" i="15"/>
  <c r="E134" i="15"/>
  <c r="E155" i="15" s="1"/>
  <c r="E85" i="15"/>
  <c r="E76" i="15"/>
  <c r="E75" i="15"/>
  <c r="T313" i="15"/>
  <c r="T295" i="15"/>
  <c r="T296" i="15"/>
  <c r="T297" i="15"/>
  <c r="T298" i="15"/>
  <c r="T299" i="15"/>
  <c r="T300" i="15"/>
  <c r="T301" i="15"/>
  <c r="T302" i="15"/>
  <c r="T303" i="15"/>
  <c r="T304" i="15"/>
  <c r="T305" i="15"/>
  <c r="T306" i="15"/>
  <c r="T307" i="15"/>
  <c r="T308" i="15"/>
  <c r="T309" i="15"/>
  <c r="T310" i="15"/>
  <c r="T311" i="15"/>
  <c r="T312" i="15"/>
  <c r="T314" i="15"/>
  <c r="Q295" i="15"/>
  <c r="Q296" i="15"/>
  <c r="Q297" i="15"/>
  <c r="Q298" i="15"/>
  <c r="Q299" i="15"/>
  <c r="Q300" i="15"/>
  <c r="Q301" i="15"/>
  <c r="Q302" i="15"/>
  <c r="Q303" i="15"/>
  <c r="Q304" i="15"/>
  <c r="Q305" i="15"/>
  <c r="Q306" i="15"/>
  <c r="Q307" i="15"/>
  <c r="Q308" i="15"/>
  <c r="Q309" i="15"/>
  <c r="Q310" i="15"/>
  <c r="Q311" i="15"/>
  <c r="Q312" i="15"/>
  <c r="Q313" i="15"/>
  <c r="Q31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T263" i="15"/>
  <c r="T264" i="15"/>
  <c r="T265" i="15"/>
  <c r="T266" i="15"/>
  <c r="T267" i="15"/>
  <c r="T268" i="15"/>
  <c r="T269" i="15"/>
  <c r="T270" i="15"/>
  <c r="T271" i="15"/>
  <c r="T272" i="15"/>
  <c r="T273" i="15"/>
  <c r="T274" i="15"/>
  <c r="T275" i="15"/>
  <c r="T276" i="15"/>
  <c r="T277" i="15"/>
  <c r="T278" i="15"/>
  <c r="T279" i="15"/>
  <c r="T280" i="15"/>
  <c r="T281" i="15"/>
  <c r="T282" i="15"/>
  <c r="Q263" i="15"/>
  <c r="Q264" i="15"/>
  <c r="Q265" i="15"/>
  <c r="Q266" i="15"/>
  <c r="Q267" i="15"/>
  <c r="Q268" i="15"/>
  <c r="Q269" i="15"/>
  <c r="Q270" i="15"/>
  <c r="Q271" i="15"/>
  <c r="Q272" i="15"/>
  <c r="Q273" i="15"/>
  <c r="Q274" i="15"/>
  <c r="Q275" i="15"/>
  <c r="Q276" i="15"/>
  <c r="Q277" i="15"/>
  <c r="Q278" i="15"/>
  <c r="Q279" i="15"/>
  <c r="Q280" i="15"/>
  <c r="Q281" i="15"/>
  <c r="Q28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W280" i="15" l="1"/>
  <c r="W70" i="15"/>
  <c r="W102" i="15" s="1"/>
  <c r="U70" i="15"/>
  <c r="U102" i="15" s="1"/>
  <c r="R219" i="15"/>
  <c r="C251" i="15"/>
  <c r="M219" i="15"/>
  <c r="J347" i="15"/>
  <c r="D7" i="15"/>
  <c r="E7" i="15" s="1"/>
  <c r="I8" i="15" l="1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E218" i="15"/>
  <c r="E206" i="15"/>
  <c r="E203" i="15"/>
  <c r="E202" i="15"/>
  <c r="G7" i="15"/>
  <c r="H7" i="15" s="1"/>
  <c r="S123" i="15"/>
  <c r="L49" i="15"/>
  <c r="F91" i="15" l="1"/>
  <c r="V102" i="15"/>
  <c r="W151" i="15"/>
  <c r="W149" i="15"/>
  <c r="W181" i="15" s="1"/>
  <c r="W148" i="15"/>
  <c r="W180" i="15" s="1"/>
  <c r="W147" i="15"/>
  <c r="W179" i="15" s="1"/>
  <c r="W142" i="15"/>
  <c r="W174" i="15" s="1"/>
  <c r="W154" i="15"/>
  <c r="W186" i="15" s="1"/>
  <c r="W138" i="15"/>
  <c r="W170" i="15" s="1"/>
  <c r="W137" i="15"/>
  <c r="T378" i="15"/>
  <c r="T377" i="15"/>
  <c r="T376" i="15"/>
  <c r="T375" i="15"/>
  <c r="T374" i="15"/>
  <c r="T373" i="15"/>
  <c r="T372" i="15"/>
  <c r="T371" i="15"/>
  <c r="T370" i="15"/>
  <c r="T369" i="15"/>
  <c r="T368" i="15"/>
  <c r="T367" i="15"/>
  <c r="T366" i="15"/>
  <c r="T365" i="15"/>
  <c r="T364" i="15"/>
  <c r="T363" i="15"/>
  <c r="T362" i="15"/>
  <c r="T361" i="15"/>
  <c r="T360" i="15"/>
  <c r="T359" i="15"/>
  <c r="T358" i="15"/>
  <c r="Q378" i="15"/>
  <c r="Q377" i="15"/>
  <c r="Q376" i="15"/>
  <c r="Q375" i="15"/>
  <c r="Q374" i="15"/>
  <c r="Q373" i="15"/>
  <c r="Q372" i="15"/>
  <c r="Q371" i="15"/>
  <c r="Q370" i="15"/>
  <c r="Q369" i="15"/>
  <c r="Q368" i="15"/>
  <c r="Q367" i="15"/>
  <c r="Q366" i="15"/>
  <c r="Q365" i="15"/>
  <c r="Q364" i="15"/>
  <c r="Q363" i="15"/>
  <c r="Q362" i="15"/>
  <c r="Q361" i="15"/>
  <c r="Q360" i="15"/>
  <c r="Q359" i="15"/>
  <c r="Q358" i="15"/>
  <c r="N378" i="15"/>
  <c r="N377" i="15"/>
  <c r="N376" i="15"/>
  <c r="N375" i="15"/>
  <c r="N374" i="15"/>
  <c r="N373" i="15"/>
  <c r="N372" i="15"/>
  <c r="N371" i="15"/>
  <c r="N370" i="15"/>
  <c r="N369" i="15"/>
  <c r="N368" i="15"/>
  <c r="N367" i="15"/>
  <c r="N366" i="15"/>
  <c r="N365" i="15"/>
  <c r="N364" i="15"/>
  <c r="N363" i="15"/>
  <c r="N362" i="15"/>
  <c r="N361" i="15"/>
  <c r="N360" i="15"/>
  <c r="N359" i="15"/>
  <c r="N358" i="15"/>
  <c r="K378" i="15"/>
  <c r="K377" i="15"/>
  <c r="K376" i="15"/>
  <c r="K375" i="15"/>
  <c r="K374" i="15"/>
  <c r="K373" i="15"/>
  <c r="K372" i="15"/>
  <c r="K371" i="15"/>
  <c r="K370" i="15"/>
  <c r="K369" i="15"/>
  <c r="K368" i="15"/>
  <c r="K367" i="15"/>
  <c r="K366" i="15"/>
  <c r="K365" i="15"/>
  <c r="K364" i="15"/>
  <c r="K363" i="15"/>
  <c r="K362" i="15"/>
  <c r="K361" i="15"/>
  <c r="K360" i="15"/>
  <c r="K359" i="15"/>
  <c r="K358" i="15"/>
  <c r="H378" i="15"/>
  <c r="H377" i="15"/>
  <c r="H376" i="15"/>
  <c r="H375" i="15"/>
  <c r="H374" i="15"/>
  <c r="H373" i="15"/>
  <c r="H372" i="15"/>
  <c r="H371" i="15"/>
  <c r="H370" i="15"/>
  <c r="H369" i="15"/>
  <c r="H368" i="15"/>
  <c r="H367" i="15"/>
  <c r="H366" i="15"/>
  <c r="H365" i="15"/>
  <c r="H364" i="15"/>
  <c r="H363" i="15"/>
  <c r="H362" i="15"/>
  <c r="H361" i="15"/>
  <c r="H360" i="15"/>
  <c r="H359" i="15"/>
  <c r="H358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T346" i="15"/>
  <c r="T345" i="15"/>
  <c r="T344" i="15"/>
  <c r="T343" i="15"/>
  <c r="T342" i="15"/>
  <c r="T341" i="15"/>
  <c r="T340" i="15"/>
  <c r="T339" i="15"/>
  <c r="T338" i="15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Q346" i="15"/>
  <c r="Q345" i="15"/>
  <c r="Q344" i="15"/>
  <c r="Q343" i="15"/>
  <c r="Q342" i="15"/>
  <c r="Q341" i="15"/>
  <c r="Q340" i="15"/>
  <c r="Q339" i="15"/>
  <c r="Q338" i="15"/>
  <c r="Q337" i="15"/>
  <c r="Q336" i="15"/>
  <c r="Q335" i="15"/>
  <c r="Q334" i="15"/>
  <c r="Q333" i="15"/>
  <c r="Q332" i="15"/>
  <c r="Q331" i="15"/>
  <c r="Q330" i="15"/>
  <c r="Q329" i="15"/>
  <c r="Q328" i="15"/>
  <c r="Q327" i="15"/>
  <c r="Q326" i="15"/>
  <c r="N346" i="15"/>
  <c r="N345" i="15"/>
  <c r="N344" i="15"/>
  <c r="N343" i="15"/>
  <c r="N342" i="15"/>
  <c r="N341" i="15"/>
  <c r="N340" i="15"/>
  <c r="N339" i="15"/>
  <c r="N338" i="15"/>
  <c r="N337" i="15"/>
  <c r="N336" i="15"/>
  <c r="N335" i="15"/>
  <c r="N334" i="15"/>
  <c r="N333" i="15"/>
  <c r="N332" i="15"/>
  <c r="N331" i="15"/>
  <c r="N330" i="15"/>
  <c r="N329" i="15"/>
  <c r="N328" i="15"/>
  <c r="N327" i="15"/>
  <c r="N326" i="15"/>
  <c r="K346" i="15"/>
  <c r="K345" i="15"/>
  <c r="K344" i="15"/>
  <c r="K343" i="15"/>
  <c r="K342" i="15"/>
  <c r="K341" i="15"/>
  <c r="K340" i="15"/>
  <c r="K339" i="15"/>
  <c r="K338" i="15"/>
  <c r="K337" i="15"/>
  <c r="K336" i="15"/>
  <c r="K335" i="15"/>
  <c r="K334" i="15"/>
  <c r="K333" i="15"/>
  <c r="K332" i="15"/>
  <c r="K331" i="15"/>
  <c r="K330" i="15"/>
  <c r="K329" i="15"/>
  <c r="K328" i="15"/>
  <c r="K327" i="15"/>
  <c r="K326" i="15"/>
  <c r="H346" i="15"/>
  <c r="H345" i="15"/>
  <c r="H344" i="15"/>
  <c r="H343" i="15"/>
  <c r="H342" i="15"/>
  <c r="H341" i="15"/>
  <c r="H340" i="15"/>
  <c r="H339" i="15"/>
  <c r="H338" i="15"/>
  <c r="H337" i="15"/>
  <c r="H336" i="15"/>
  <c r="H335" i="15"/>
  <c r="H334" i="15"/>
  <c r="H333" i="15"/>
  <c r="H332" i="15"/>
  <c r="H331" i="15"/>
  <c r="H330" i="15"/>
  <c r="H329" i="15"/>
  <c r="H328" i="15"/>
  <c r="H327" i="15"/>
  <c r="H326" i="15"/>
  <c r="E326" i="15"/>
  <c r="T506" i="15"/>
  <c r="T505" i="15"/>
  <c r="T504" i="15"/>
  <c r="T503" i="15"/>
  <c r="T502" i="15"/>
  <c r="T501" i="15"/>
  <c r="T500" i="15"/>
  <c r="T499" i="15"/>
  <c r="T498" i="15"/>
  <c r="T497" i="15"/>
  <c r="T496" i="15"/>
  <c r="T495" i="15"/>
  <c r="T494" i="15"/>
  <c r="T493" i="15"/>
  <c r="T492" i="15"/>
  <c r="T491" i="15"/>
  <c r="T490" i="15"/>
  <c r="T489" i="15"/>
  <c r="T488" i="15"/>
  <c r="T487" i="15"/>
  <c r="T486" i="15"/>
  <c r="Q506" i="15"/>
  <c r="Q505" i="15"/>
  <c r="Q504" i="15"/>
  <c r="Q503" i="15"/>
  <c r="Q502" i="15"/>
  <c r="Q501" i="15"/>
  <c r="Q500" i="15"/>
  <c r="Q499" i="15"/>
  <c r="Q498" i="15"/>
  <c r="Q497" i="15"/>
  <c r="Q496" i="15"/>
  <c r="Q495" i="15"/>
  <c r="Q494" i="15"/>
  <c r="Q493" i="15"/>
  <c r="Q492" i="15"/>
  <c r="Q491" i="15"/>
  <c r="Q490" i="15"/>
  <c r="Q489" i="15"/>
  <c r="Q488" i="15"/>
  <c r="Q487" i="15"/>
  <c r="Q486" i="15"/>
  <c r="N506" i="15"/>
  <c r="N505" i="15"/>
  <c r="N504" i="15"/>
  <c r="N503" i="15"/>
  <c r="N502" i="15"/>
  <c r="N501" i="15"/>
  <c r="N500" i="15"/>
  <c r="N499" i="15"/>
  <c r="N498" i="15"/>
  <c r="N497" i="15"/>
  <c r="N496" i="15"/>
  <c r="N495" i="15"/>
  <c r="N494" i="15"/>
  <c r="N493" i="15"/>
  <c r="N492" i="15"/>
  <c r="N491" i="15"/>
  <c r="N490" i="15"/>
  <c r="N489" i="15"/>
  <c r="N488" i="15"/>
  <c r="N487" i="15"/>
  <c r="N486" i="15"/>
  <c r="K506" i="15"/>
  <c r="K505" i="15"/>
  <c r="K504" i="15"/>
  <c r="K503" i="15"/>
  <c r="K502" i="15"/>
  <c r="K501" i="15"/>
  <c r="K500" i="15"/>
  <c r="K499" i="15"/>
  <c r="K498" i="15"/>
  <c r="K497" i="15"/>
  <c r="K496" i="15"/>
  <c r="K495" i="15"/>
  <c r="K494" i="15"/>
  <c r="K493" i="15"/>
  <c r="K492" i="15"/>
  <c r="K491" i="15"/>
  <c r="K490" i="15"/>
  <c r="K489" i="15"/>
  <c r="K488" i="15"/>
  <c r="K487" i="15"/>
  <c r="K486" i="15"/>
  <c r="H506" i="15"/>
  <c r="H505" i="15"/>
  <c r="H504" i="15"/>
  <c r="H503" i="15"/>
  <c r="H502" i="15"/>
  <c r="H501" i="15"/>
  <c r="H500" i="15"/>
  <c r="H499" i="15"/>
  <c r="H498" i="15"/>
  <c r="H497" i="15"/>
  <c r="H496" i="15"/>
  <c r="H495" i="15"/>
  <c r="H494" i="15"/>
  <c r="H493" i="15"/>
  <c r="H492" i="15"/>
  <c r="H491" i="15"/>
  <c r="H490" i="15"/>
  <c r="H489" i="15"/>
  <c r="H488" i="15"/>
  <c r="H487" i="15"/>
  <c r="H486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T474" i="15"/>
  <c r="T473" i="15"/>
  <c r="T472" i="15"/>
  <c r="T471" i="15"/>
  <c r="T470" i="15"/>
  <c r="T469" i="15"/>
  <c r="T468" i="15"/>
  <c r="T467" i="15"/>
  <c r="T466" i="15"/>
  <c r="T465" i="15"/>
  <c r="T464" i="15"/>
  <c r="T463" i="15"/>
  <c r="T462" i="15"/>
  <c r="T461" i="15"/>
  <c r="T460" i="15"/>
  <c r="T459" i="15"/>
  <c r="T458" i="15"/>
  <c r="T457" i="15"/>
  <c r="T456" i="15"/>
  <c r="T455" i="15"/>
  <c r="T454" i="15"/>
  <c r="Q474" i="15"/>
  <c r="Q473" i="15"/>
  <c r="Q472" i="15"/>
  <c r="Q471" i="15"/>
  <c r="Q470" i="15"/>
  <c r="Q469" i="15"/>
  <c r="Q468" i="15"/>
  <c r="Q467" i="15"/>
  <c r="Q466" i="15"/>
  <c r="Q465" i="15"/>
  <c r="Q464" i="15"/>
  <c r="Q463" i="15"/>
  <c r="Q462" i="15"/>
  <c r="Q461" i="15"/>
  <c r="Q460" i="15"/>
  <c r="Q459" i="15"/>
  <c r="Q458" i="15"/>
  <c r="Q457" i="15"/>
  <c r="Q456" i="15"/>
  <c r="Q455" i="15"/>
  <c r="Q454" i="15"/>
  <c r="N474" i="15"/>
  <c r="N473" i="15"/>
  <c r="N472" i="15"/>
  <c r="N471" i="15"/>
  <c r="N470" i="15"/>
  <c r="N469" i="15"/>
  <c r="N468" i="15"/>
  <c r="N467" i="15"/>
  <c r="N466" i="15"/>
  <c r="N465" i="15"/>
  <c r="N464" i="15"/>
  <c r="N463" i="15"/>
  <c r="N462" i="15"/>
  <c r="N461" i="15"/>
  <c r="N460" i="15"/>
  <c r="N459" i="15"/>
  <c r="N458" i="15"/>
  <c r="N457" i="15"/>
  <c r="N456" i="15"/>
  <c r="N455" i="15"/>
  <c r="N454" i="15"/>
  <c r="K474" i="15"/>
  <c r="K473" i="15"/>
  <c r="K472" i="15"/>
  <c r="K471" i="15"/>
  <c r="K470" i="15"/>
  <c r="K469" i="15"/>
  <c r="K468" i="15"/>
  <c r="K467" i="15"/>
  <c r="K466" i="15"/>
  <c r="K465" i="15"/>
  <c r="K464" i="15"/>
  <c r="K463" i="15"/>
  <c r="K462" i="15"/>
  <c r="K461" i="15"/>
  <c r="K460" i="15"/>
  <c r="K459" i="15"/>
  <c r="K458" i="15"/>
  <c r="K457" i="15"/>
  <c r="K456" i="15"/>
  <c r="K455" i="15"/>
  <c r="K454" i="15"/>
  <c r="H474" i="15"/>
  <c r="H473" i="15"/>
  <c r="H472" i="15"/>
  <c r="H471" i="15"/>
  <c r="H470" i="15"/>
  <c r="H469" i="15"/>
  <c r="H468" i="15"/>
  <c r="H467" i="15"/>
  <c r="H466" i="15"/>
  <c r="H465" i="15"/>
  <c r="H464" i="15"/>
  <c r="H463" i="15"/>
  <c r="H462" i="15"/>
  <c r="H461" i="15"/>
  <c r="H460" i="15"/>
  <c r="H459" i="15"/>
  <c r="H458" i="15"/>
  <c r="H457" i="15"/>
  <c r="H456" i="15"/>
  <c r="H455" i="15"/>
  <c r="H454" i="15"/>
  <c r="E474" i="15"/>
  <c r="E472" i="15"/>
  <c r="E470" i="15"/>
  <c r="E468" i="15"/>
  <c r="E466" i="15"/>
  <c r="E465" i="15"/>
  <c r="E464" i="15"/>
  <c r="E463" i="15"/>
  <c r="E459" i="15"/>
  <c r="T442" i="15"/>
  <c r="T441" i="15"/>
  <c r="T440" i="15"/>
  <c r="T439" i="15"/>
  <c r="T438" i="15"/>
  <c r="T437" i="15"/>
  <c r="T436" i="15"/>
  <c r="T435" i="15"/>
  <c r="T434" i="15"/>
  <c r="T433" i="15"/>
  <c r="T432" i="15"/>
  <c r="T431" i="15"/>
  <c r="T430" i="15"/>
  <c r="T429" i="15"/>
  <c r="T428" i="15"/>
  <c r="T427" i="15"/>
  <c r="T426" i="15"/>
  <c r="T425" i="15"/>
  <c r="T424" i="15"/>
  <c r="T423" i="15"/>
  <c r="T422" i="15"/>
  <c r="Q442" i="15"/>
  <c r="Q441" i="15"/>
  <c r="Q440" i="15"/>
  <c r="Q439" i="15"/>
  <c r="Q438" i="15"/>
  <c r="Q437" i="15"/>
  <c r="Q436" i="15"/>
  <c r="Q435" i="15"/>
  <c r="Q434" i="15"/>
  <c r="Q433" i="15"/>
  <c r="Q432" i="15"/>
  <c r="Q431" i="15"/>
  <c r="Q430" i="15"/>
  <c r="Q429" i="15"/>
  <c r="Q428" i="15"/>
  <c r="Q427" i="15"/>
  <c r="Q426" i="15"/>
  <c r="Q425" i="15"/>
  <c r="Q424" i="15"/>
  <c r="Q423" i="15"/>
  <c r="Q422" i="15"/>
  <c r="N442" i="15"/>
  <c r="N441" i="15"/>
  <c r="N440" i="15"/>
  <c r="N439" i="15"/>
  <c r="N438" i="15"/>
  <c r="N437" i="15"/>
  <c r="N436" i="15"/>
  <c r="N435" i="15"/>
  <c r="N434" i="15"/>
  <c r="N433" i="15"/>
  <c r="N432" i="15"/>
  <c r="N431" i="15"/>
  <c r="N430" i="15"/>
  <c r="N429" i="15"/>
  <c r="N428" i="15"/>
  <c r="N427" i="15"/>
  <c r="N426" i="15"/>
  <c r="N425" i="15"/>
  <c r="N424" i="15"/>
  <c r="N423" i="15"/>
  <c r="N422" i="15"/>
  <c r="K442" i="15"/>
  <c r="K441" i="15"/>
  <c r="K440" i="15"/>
  <c r="K439" i="15"/>
  <c r="K438" i="15"/>
  <c r="K437" i="15"/>
  <c r="K436" i="15"/>
  <c r="K435" i="15"/>
  <c r="K434" i="15"/>
  <c r="K433" i="15"/>
  <c r="K432" i="15"/>
  <c r="K431" i="15"/>
  <c r="K430" i="15"/>
  <c r="K429" i="15"/>
  <c r="K428" i="15"/>
  <c r="K427" i="15"/>
  <c r="K426" i="15"/>
  <c r="K425" i="15"/>
  <c r="K424" i="15"/>
  <c r="K423" i="15"/>
  <c r="K422" i="15"/>
  <c r="H442" i="15"/>
  <c r="H441" i="15"/>
  <c r="H440" i="15"/>
  <c r="H439" i="15"/>
  <c r="H438" i="15"/>
  <c r="H437" i="15"/>
  <c r="H436" i="15"/>
  <c r="H435" i="15"/>
  <c r="H434" i="15"/>
  <c r="H433" i="15"/>
  <c r="H432" i="15"/>
  <c r="H431" i="15"/>
  <c r="H430" i="15"/>
  <c r="H429" i="15"/>
  <c r="H428" i="15"/>
  <c r="H427" i="15"/>
  <c r="H426" i="15"/>
  <c r="H425" i="15"/>
  <c r="H424" i="15"/>
  <c r="H423" i="15"/>
  <c r="H422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T410" i="15"/>
  <c r="T409" i="15"/>
  <c r="T408" i="15"/>
  <c r="T407" i="15"/>
  <c r="T406" i="15"/>
  <c r="T405" i="15"/>
  <c r="T404" i="15"/>
  <c r="T403" i="15"/>
  <c r="T402" i="15"/>
  <c r="T401" i="15"/>
  <c r="T400" i="15"/>
  <c r="T399" i="15"/>
  <c r="T398" i="15"/>
  <c r="T397" i="15"/>
  <c r="T396" i="15"/>
  <c r="T395" i="15"/>
  <c r="T394" i="15"/>
  <c r="T393" i="15"/>
  <c r="T392" i="15"/>
  <c r="T391" i="15"/>
  <c r="T390" i="15"/>
  <c r="Q410" i="15"/>
  <c r="Q409" i="15"/>
  <c r="Q408" i="15"/>
  <c r="Q407" i="15"/>
  <c r="Q406" i="15"/>
  <c r="Q405" i="15"/>
  <c r="Q404" i="15"/>
  <c r="Q403" i="15"/>
  <c r="Q402" i="15"/>
  <c r="Q401" i="15"/>
  <c r="Q400" i="15"/>
  <c r="Q399" i="15"/>
  <c r="Q398" i="15"/>
  <c r="Q397" i="15"/>
  <c r="Q396" i="15"/>
  <c r="Q395" i="15"/>
  <c r="Q394" i="15"/>
  <c r="Q393" i="15"/>
  <c r="Q392" i="15"/>
  <c r="Q391" i="15"/>
  <c r="Q390" i="15"/>
  <c r="N410" i="15"/>
  <c r="N409" i="15"/>
  <c r="N408" i="15"/>
  <c r="N407" i="15"/>
  <c r="N406" i="15"/>
  <c r="N405" i="15"/>
  <c r="N404" i="15"/>
  <c r="N403" i="15"/>
  <c r="N402" i="15"/>
  <c r="N401" i="15"/>
  <c r="N400" i="15"/>
  <c r="N399" i="15"/>
  <c r="N398" i="15"/>
  <c r="N397" i="15"/>
  <c r="N396" i="15"/>
  <c r="N395" i="15"/>
  <c r="N394" i="15"/>
  <c r="N393" i="15"/>
  <c r="N392" i="15"/>
  <c r="N391" i="15"/>
  <c r="N390" i="15"/>
  <c r="K410" i="15"/>
  <c r="K409" i="15"/>
  <c r="K408" i="15"/>
  <c r="K407" i="15"/>
  <c r="K406" i="15"/>
  <c r="K405" i="15"/>
  <c r="K404" i="15"/>
  <c r="K403" i="15"/>
  <c r="K402" i="15"/>
  <c r="K401" i="15"/>
  <c r="K400" i="15"/>
  <c r="K399" i="15"/>
  <c r="K398" i="15"/>
  <c r="K397" i="15"/>
  <c r="K396" i="15"/>
  <c r="K395" i="15"/>
  <c r="K394" i="15"/>
  <c r="K393" i="15"/>
  <c r="K392" i="15"/>
  <c r="K391" i="15"/>
  <c r="K390" i="15"/>
  <c r="H410" i="15"/>
  <c r="H409" i="15"/>
  <c r="H408" i="15"/>
  <c r="H407" i="15"/>
  <c r="H406" i="15"/>
  <c r="H405" i="15"/>
  <c r="H404" i="15"/>
  <c r="H403" i="15"/>
  <c r="H402" i="15"/>
  <c r="H401" i="15"/>
  <c r="H400" i="15"/>
  <c r="H399" i="15"/>
  <c r="H398" i="15"/>
  <c r="H397" i="15"/>
  <c r="H396" i="15"/>
  <c r="H395" i="15"/>
  <c r="H394" i="15"/>
  <c r="H393" i="15"/>
  <c r="H392" i="15"/>
  <c r="H391" i="15"/>
  <c r="H390" i="15"/>
  <c r="E410" i="15"/>
  <c r="E408" i="15"/>
  <c r="E404" i="15"/>
  <c r="E403" i="15"/>
  <c r="E401" i="15"/>
  <c r="E399" i="15"/>
  <c r="E398" i="15"/>
  <c r="E395" i="15"/>
  <c r="E394" i="15"/>
  <c r="E346" i="15"/>
  <c r="E345" i="15"/>
  <c r="E344" i="15"/>
  <c r="E343" i="15"/>
  <c r="E341" i="15"/>
  <c r="E340" i="15"/>
  <c r="E339" i="15"/>
  <c r="E338" i="15"/>
  <c r="E336" i="15"/>
  <c r="E335" i="15"/>
  <c r="E334" i="15"/>
  <c r="E333" i="15"/>
  <c r="E331" i="15"/>
  <c r="T294" i="15"/>
  <c r="Q294" i="15"/>
  <c r="N294" i="15"/>
  <c r="K294" i="15"/>
  <c r="H294" i="15"/>
  <c r="E294" i="15"/>
  <c r="E315" i="15" s="1"/>
  <c r="T262" i="15"/>
  <c r="T283" i="15" s="1"/>
  <c r="Q262" i="15"/>
  <c r="N262" i="15"/>
  <c r="K262" i="15"/>
  <c r="K283" i="15" s="1"/>
  <c r="H262" i="15"/>
  <c r="H283" i="15" s="1"/>
  <c r="K219" i="15"/>
  <c r="U275" i="15"/>
  <c r="U281" i="15"/>
  <c r="U313" i="15" s="1"/>
  <c r="F443" i="15"/>
  <c r="F379" i="15"/>
  <c r="E38" i="15"/>
  <c r="T571" i="15"/>
  <c r="T570" i="15"/>
  <c r="T569" i="15"/>
  <c r="T568" i="15"/>
  <c r="T567" i="15"/>
  <c r="T566" i="15"/>
  <c r="T565" i="15"/>
  <c r="T564" i="15"/>
  <c r="T563" i="15"/>
  <c r="T562" i="15"/>
  <c r="T561" i="15"/>
  <c r="T560" i="15"/>
  <c r="T559" i="15"/>
  <c r="T558" i="15"/>
  <c r="T557" i="15"/>
  <c r="T556" i="15"/>
  <c r="T555" i="15"/>
  <c r="T554" i="15"/>
  <c r="T553" i="15"/>
  <c r="T552" i="15"/>
  <c r="T551" i="15"/>
  <c r="Q571" i="15"/>
  <c r="Q570" i="15"/>
  <c r="Q569" i="15"/>
  <c r="Q568" i="15"/>
  <c r="Q567" i="15"/>
  <c r="Q566" i="15"/>
  <c r="Q565" i="15"/>
  <c r="Q564" i="15"/>
  <c r="Q563" i="15"/>
  <c r="Q562" i="15"/>
  <c r="Q561" i="15"/>
  <c r="Q560" i="15"/>
  <c r="Q559" i="15"/>
  <c r="Q558" i="15"/>
  <c r="Q557" i="15"/>
  <c r="Q556" i="15"/>
  <c r="Q555" i="15"/>
  <c r="Q554" i="15"/>
  <c r="Q553" i="15"/>
  <c r="Q552" i="15"/>
  <c r="Q551" i="15"/>
  <c r="N571" i="15"/>
  <c r="N570" i="15"/>
  <c r="N569" i="15"/>
  <c r="N568" i="15"/>
  <c r="N567" i="15"/>
  <c r="N566" i="15"/>
  <c r="N565" i="15"/>
  <c r="N564" i="15"/>
  <c r="N563" i="15"/>
  <c r="N562" i="15"/>
  <c r="N561" i="15"/>
  <c r="N560" i="15"/>
  <c r="N559" i="15"/>
  <c r="N558" i="15"/>
  <c r="N557" i="15"/>
  <c r="N556" i="15"/>
  <c r="N555" i="15"/>
  <c r="N554" i="15"/>
  <c r="N553" i="15"/>
  <c r="N552" i="15"/>
  <c r="N551" i="15"/>
  <c r="K571" i="15"/>
  <c r="K570" i="15"/>
  <c r="K569" i="15"/>
  <c r="K568" i="15"/>
  <c r="K567" i="15"/>
  <c r="K566" i="15"/>
  <c r="K565" i="15"/>
  <c r="K564" i="15"/>
  <c r="K563" i="15"/>
  <c r="K562" i="15"/>
  <c r="K561" i="15"/>
  <c r="K560" i="15"/>
  <c r="K559" i="15"/>
  <c r="K558" i="15"/>
  <c r="K557" i="15"/>
  <c r="K556" i="15"/>
  <c r="K555" i="15"/>
  <c r="K554" i="15"/>
  <c r="K553" i="15"/>
  <c r="K552" i="15"/>
  <c r="K551" i="15"/>
  <c r="H571" i="15"/>
  <c r="H570" i="15"/>
  <c r="H569" i="15"/>
  <c r="H568" i="15"/>
  <c r="H567" i="15"/>
  <c r="H566" i="15"/>
  <c r="H565" i="15"/>
  <c r="H564" i="15"/>
  <c r="H563" i="15"/>
  <c r="H562" i="15"/>
  <c r="H561" i="15"/>
  <c r="H560" i="15"/>
  <c r="H559" i="15"/>
  <c r="H558" i="15"/>
  <c r="H557" i="15"/>
  <c r="H556" i="15"/>
  <c r="H555" i="15"/>
  <c r="H554" i="15"/>
  <c r="H553" i="15"/>
  <c r="H552" i="15"/>
  <c r="H551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T538" i="15"/>
  <c r="T537" i="15"/>
  <c r="T536" i="15"/>
  <c r="T535" i="15"/>
  <c r="T534" i="15"/>
  <c r="T533" i="15"/>
  <c r="T532" i="15"/>
  <c r="T531" i="15"/>
  <c r="T530" i="15"/>
  <c r="T529" i="15"/>
  <c r="T528" i="15"/>
  <c r="T527" i="15"/>
  <c r="T526" i="15"/>
  <c r="T525" i="15"/>
  <c r="T524" i="15"/>
  <c r="T523" i="15"/>
  <c r="T522" i="15"/>
  <c r="T521" i="15"/>
  <c r="T520" i="15"/>
  <c r="T519" i="15"/>
  <c r="T518" i="15"/>
  <c r="Q538" i="15"/>
  <c r="Q537" i="15"/>
  <c r="Q536" i="15"/>
  <c r="Q535" i="15"/>
  <c r="Q534" i="15"/>
  <c r="Q533" i="15"/>
  <c r="Q532" i="15"/>
  <c r="Q531" i="15"/>
  <c r="Q530" i="15"/>
  <c r="Q529" i="15"/>
  <c r="Q528" i="15"/>
  <c r="Q527" i="15"/>
  <c r="Q526" i="15"/>
  <c r="Q525" i="15"/>
  <c r="Q524" i="15"/>
  <c r="Q523" i="15"/>
  <c r="Q522" i="15"/>
  <c r="Q521" i="15"/>
  <c r="Q520" i="15"/>
  <c r="Q519" i="15"/>
  <c r="Q518" i="15"/>
  <c r="N538" i="15"/>
  <c r="N537" i="15"/>
  <c r="N536" i="15"/>
  <c r="N535" i="15"/>
  <c r="N534" i="15"/>
  <c r="N533" i="15"/>
  <c r="N532" i="15"/>
  <c r="N531" i="15"/>
  <c r="N530" i="15"/>
  <c r="N529" i="15"/>
  <c r="N528" i="15"/>
  <c r="N527" i="15"/>
  <c r="N526" i="15"/>
  <c r="N525" i="15"/>
  <c r="N524" i="15"/>
  <c r="N523" i="15"/>
  <c r="N522" i="15"/>
  <c r="N521" i="15"/>
  <c r="N520" i="15"/>
  <c r="N519" i="15"/>
  <c r="N518" i="15"/>
  <c r="K538" i="15"/>
  <c r="K537" i="15"/>
  <c r="K536" i="15"/>
  <c r="K535" i="15"/>
  <c r="K534" i="15"/>
  <c r="K533" i="15"/>
  <c r="K532" i="15"/>
  <c r="K531" i="15"/>
  <c r="K530" i="15"/>
  <c r="K529" i="15"/>
  <c r="K528" i="15"/>
  <c r="K527" i="15"/>
  <c r="K526" i="15"/>
  <c r="K525" i="15"/>
  <c r="K524" i="15"/>
  <c r="K523" i="15"/>
  <c r="K522" i="15"/>
  <c r="K521" i="15"/>
  <c r="K520" i="15"/>
  <c r="K519" i="15"/>
  <c r="K518" i="15"/>
  <c r="H538" i="15"/>
  <c r="H537" i="15"/>
  <c r="H536" i="15"/>
  <c r="H535" i="15"/>
  <c r="H534" i="15"/>
  <c r="H533" i="15"/>
  <c r="H532" i="15"/>
  <c r="H531" i="15"/>
  <c r="H530" i="15"/>
  <c r="H529" i="15"/>
  <c r="H528" i="15"/>
  <c r="H527" i="15"/>
  <c r="H526" i="15"/>
  <c r="H525" i="15"/>
  <c r="H524" i="15"/>
  <c r="H523" i="15"/>
  <c r="H522" i="15"/>
  <c r="H521" i="15"/>
  <c r="H520" i="15"/>
  <c r="H519" i="15"/>
  <c r="H518" i="15"/>
  <c r="E538" i="15"/>
  <c r="E537" i="15"/>
  <c r="E536" i="15"/>
  <c r="E535" i="15"/>
  <c r="E534" i="15"/>
  <c r="E533" i="15"/>
  <c r="E532" i="15"/>
  <c r="E531" i="15"/>
  <c r="E530" i="15"/>
  <c r="E527" i="15"/>
  <c r="E529" i="15"/>
  <c r="E528" i="15"/>
  <c r="E526" i="15"/>
  <c r="E525" i="15"/>
  <c r="E524" i="15"/>
  <c r="E523" i="15"/>
  <c r="E522" i="15"/>
  <c r="E521" i="15"/>
  <c r="E520" i="15"/>
  <c r="E519" i="15"/>
  <c r="E518" i="15"/>
  <c r="E473" i="15"/>
  <c r="E471" i="15"/>
  <c r="E469" i="15"/>
  <c r="E467" i="15"/>
  <c r="E462" i="15"/>
  <c r="E461" i="15"/>
  <c r="E460" i="15"/>
  <c r="E458" i="15"/>
  <c r="E457" i="15"/>
  <c r="E456" i="15"/>
  <c r="E455" i="15"/>
  <c r="E454" i="15"/>
  <c r="E405" i="15"/>
  <c r="E409" i="15"/>
  <c r="E407" i="15"/>
  <c r="E402" i="15"/>
  <c r="E400" i="15"/>
  <c r="E397" i="15"/>
  <c r="E396" i="15"/>
  <c r="E393" i="15"/>
  <c r="E392" i="15"/>
  <c r="E391" i="15"/>
  <c r="E390" i="15"/>
  <c r="E342" i="15"/>
  <c r="E337" i="15"/>
  <c r="E332" i="15"/>
  <c r="E330" i="15"/>
  <c r="E329" i="15"/>
  <c r="E328" i="15"/>
  <c r="E327" i="15"/>
  <c r="W282" i="15"/>
  <c r="E262" i="15"/>
  <c r="G91" i="15"/>
  <c r="D91" i="15"/>
  <c r="D92" i="15" s="1"/>
  <c r="E90" i="15"/>
  <c r="E82" i="15"/>
  <c r="E81" i="15"/>
  <c r="E80" i="15"/>
  <c r="E74" i="15"/>
  <c r="E73" i="15"/>
  <c r="W73" i="15" s="1"/>
  <c r="W105" i="15" s="1"/>
  <c r="E72" i="15"/>
  <c r="T251" i="15"/>
  <c r="Q219" i="15"/>
  <c r="T634" i="15"/>
  <c r="T633" i="15"/>
  <c r="T632" i="15"/>
  <c r="T631" i="15"/>
  <c r="T630" i="15"/>
  <c r="T629" i="15"/>
  <c r="T628" i="15"/>
  <c r="T627" i="15"/>
  <c r="T626" i="15"/>
  <c r="T625" i="15"/>
  <c r="T624" i="15"/>
  <c r="T623" i="15"/>
  <c r="T622" i="15"/>
  <c r="T621" i="15"/>
  <c r="T620" i="15"/>
  <c r="T619" i="15"/>
  <c r="T618" i="15"/>
  <c r="T617" i="15"/>
  <c r="T616" i="15"/>
  <c r="T615" i="15"/>
  <c r="T614" i="15"/>
  <c r="Q634" i="15"/>
  <c r="Q633" i="15"/>
  <c r="Q632" i="15"/>
  <c r="Q631" i="15"/>
  <c r="Q630" i="15"/>
  <c r="Q629" i="15"/>
  <c r="Q628" i="15"/>
  <c r="Q627" i="15"/>
  <c r="Q626" i="15"/>
  <c r="Q625" i="15"/>
  <c r="Q624" i="15"/>
  <c r="Q623" i="15"/>
  <c r="Q622" i="15"/>
  <c r="Q621" i="15"/>
  <c r="Q620" i="15"/>
  <c r="Q619" i="15"/>
  <c r="Q618" i="15"/>
  <c r="Q617" i="15"/>
  <c r="Q616" i="15"/>
  <c r="Q615" i="15"/>
  <c r="Q614" i="15"/>
  <c r="N634" i="15"/>
  <c r="N633" i="15"/>
  <c r="N632" i="15"/>
  <c r="N631" i="15"/>
  <c r="N630" i="15"/>
  <c r="N629" i="15"/>
  <c r="N628" i="15"/>
  <c r="N627" i="15"/>
  <c r="N626" i="15"/>
  <c r="N625" i="15"/>
  <c r="N624" i="15"/>
  <c r="N623" i="15"/>
  <c r="N622" i="15"/>
  <c r="N621" i="15"/>
  <c r="N620" i="15"/>
  <c r="N619" i="15"/>
  <c r="N618" i="15"/>
  <c r="N617" i="15"/>
  <c r="N616" i="15"/>
  <c r="N615" i="15"/>
  <c r="N614" i="15"/>
  <c r="K634" i="15"/>
  <c r="K633" i="15"/>
  <c r="K632" i="15"/>
  <c r="K631" i="15"/>
  <c r="K630" i="15"/>
  <c r="K629" i="15"/>
  <c r="K628" i="15"/>
  <c r="K627" i="15"/>
  <c r="K626" i="15"/>
  <c r="K625" i="15"/>
  <c r="K624" i="15"/>
  <c r="K623" i="15"/>
  <c r="K622" i="15"/>
  <c r="K621" i="15"/>
  <c r="K620" i="15"/>
  <c r="K619" i="15"/>
  <c r="K618" i="15"/>
  <c r="K617" i="15"/>
  <c r="K616" i="15"/>
  <c r="K615" i="15"/>
  <c r="K614" i="15"/>
  <c r="H634" i="15"/>
  <c r="H633" i="15"/>
  <c r="H632" i="15"/>
  <c r="H631" i="15"/>
  <c r="H630" i="15"/>
  <c r="H629" i="15"/>
  <c r="H628" i="15"/>
  <c r="H627" i="15"/>
  <c r="H626" i="15"/>
  <c r="H625" i="15"/>
  <c r="H624" i="15"/>
  <c r="H623" i="15"/>
  <c r="H622" i="15"/>
  <c r="H621" i="15"/>
  <c r="H620" i="15"/>
  <c r="H619" i="15"/>
  <c r="H618" i="15"/>
  <c r="H617" i="15"/>
  <c r="H616" i="15"/>
  <c r="H615" i="15"/>
  <c r="H614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T602" i="15"/>
  <c r="T601" i="15"/>
  <c r="T600" i="15"/>
  <c r="T599" i="15"/>
  <c r="T597" i="15"/>
  <c r="T596" i="15"/>
  <c r="T595" i="15"/>
  <c r="T594" i="15"/>
  <c r="T593" i="15"/>
  <c r="T592" i="15"/>
  <c r="T591" i="15"/>
  <c r="T590" i="15"/>
  <c r="T589" i="15"/>
  <c r="T588" i="15"/>
  <c r="T587" i="15"/>
  <c r="T586" i="15"/>
  <c r="T585" i="15"/>
  <c r="T584" i="15"/>
  <c r="T583" i="15"/>
  <c r="T582" i="15"/>
  <c r="Q602" i="15"/>
  <c r="Q601" i="15"/>
  <c r="Q600" i="15"/>
  <c r="Q599" i="15"/>
  <c r="Q598" i="15"/>
  <c r="Q597" i="15"/>
  <c r="Q596" i="15"/>
  <c r="Q595" i="15"/>
  <c r="Q594" i="15"/>
  <c r="Q593" i="15"/>
  <c r="Q592" i="15"/>
  <c r="Q591" i="15"/>
  <c r="Q590" i="15"/>
  <c r="Q589" i="15"/>
  <c r="Q588" i="15"/>
  <c r="Q587" i="15"/>
  <c r="Q586" i="15"/>
  <c r="Q585" i="15"/>
  <c r="Q584" i="15"/>
  <c r="Q583" i="15"/>
  <c r="Q582" i="15"/>
  <c r="N602" i="15"/>
  <c r="N601" i="15"/>
  <c r="N600" i="15"/>
  <c r="N599" i="15"/>
  <c r="N598" i="15"/>
  <c r="N597" i="15"/>
  <c r="N596" i="15"/>
  <c r="N595" i="15"/>
  <c r="N594" i="15"/>
  <c r="N593" i="15"/>
  <c r="N592" i="15"/>
  <c r="N591" i="15"/>
  <c r="N590" i="15"/>
  <c r="N589" i="15"/>
  <c r="N588" i="15"/>
  <c r="N587" i="15"/>
  <c r="N586" i="15"/>
  <c r="N585" i="15"/>
  <c r="N584" i="15"/>
  <c r="N583" i="15"/>
  <c r="N582" i="15"/>
  <c r="K602" i="15"/>
  <c r="K601" i="15"/>
  <c r="K600" i="15"/>
  <c r="K599" i="15"/>
  <c r="K598" i="15"/>
  <c r="K597" i="15"/>
  <c r="K596" i="15"/>
  <c r="K595" i="15"/>
  <c r="K594" i="15"/>
  <c r="K593" i="15"/>
  <c r="K592" i="15"/>
  <c r="K591" i="15"/>
  <c r="K590" i="15"/>
  <c r="K589" i="15"/>
  <c r="K588" i="15"/>
  <c r="K587" i="15"/>
  <c r="K586" i="15"/>
  <c r="K585" i="15"/>
  <c r="K584" i="15"/>
  <c r="K583" i="15"/>
  <c r="K582" i="15"/>
  <c r="H602" i="15"/>
  <c r="H601" i="15"/>
  <c r="H600" i="15"/>
  <c r="H599" i="15"/>
  <c r="H598" i="15"/>
  <c r="H597" i="15"/>
  <c r="H596" i="15"/>
  <c r="H595" i="15"/>
  <c r="H594" i="15"/>
  <c r="H593" i="15"/>
  <c r="H592" i="15"/>
  <c r="H591" i="15"/>
  <c r="H590" i="15"/>
  <c r="H589" i="15"/>
  <c r="H588" i="15"/>
  <c r="H587" i="15"/>
  <c r="H586" i="15"/>
  <c r="H585" i="15"/>
  <c r="H584" i="15"/>
  <c r="H583" i="15"/>
  <c r="H582" i="15"/>
  <c r="E602" i="15"/>
  <c r="E601" i="15"/>
  <c r="E600" i="15"/>
  <c r="E599" i="15"/>
  <c r="E598" i="15"/>
  <c r="E597" i="15"/>
  <c r="E596" i="15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406" i="15"/>
  <c r="W273" i="15"/>
  <c r="W263" i="15"/>
  <c r="F9" i="15"/>
  <c r="S635" i="15"/>
  <c r="R635" i="15"/>
  <c r="P635" i="15"/>
  <c r="O635" i="15"/>
  <c r="M635" i="15"/>
  <c r="L635" i="15"/>
  <c r="J635" i="15"/>
  <c r="I635" i="15"/>
  <c r="G635" i="15"/>
  <c r="F635" i="15"/>
  <c r="D635" i="15"/>
  <c r="C635" i="15"/>
  <c r="S603" i="15"/>
  <c r="R603" i="15"/>
  <c r="P603" i="15"/>
  <c r="O603" i="15"/>
  <c r="M603" i="15"/>
  <c r="L603" i="15"/>
  <c r="J603" i="15"/>
  <c r="I603" i="15"/>
  <c r="G603" i="15"/>
  <c r="F603" i="15"/>
  <c r="D603" i="15"/>
  <c r="D604" i="15" s="1"/>
  <c r="C603" i="15"/>
  <c r="C604" i="15" s="1"/>
  <c r="V602" i="15"/>
  <c r="V634" i="15" s="1"/>
  <c r="U602" i="15"/>
  <c r="U634" i="15" s="1"/>
  <c r="V601" i="15"/>
  <c r="V633" i="15" s="1"/>
  <c r="U601" i="15"/>
  <c r="U633" i="15" s="1"/>
  <c r="V600" i="15"/>
  <c r="V632" i="15" s="1"/>
  <c r="U600" i="15"/>
  <c r="U632" i="15" s="1"/>
  <c r="V599" i="15"/>
  <c r="V631" i="15" s="1"/>
  <c r="U599" i="15"/>
  <c r="U631" i="15" s="1"/>
  <c r="V598" i="15"/>
  <c r="V630" i="15" s="1"/>
  <c r="U598" i="15"/>
  <c r="U630" i="15" s="1"/>
  <c r="V597" i="15"/>
  <c r="V629" i="15" s="1"/>
  <c r="U597" i="15"/>
  <c r="U629" i="15" s="1"/>
  <c r="V596" i="15"/>
  <c r="V628" i="15" s="1"/>
  <c r="U596" i="15"/>
  <c r="U628" i="15" s="1"/>
  <c r="V595" i="15"/>
  <c r="V627" i="15" s="1"/>
  <c r="U595" i="15"/>
  <c r="U627" i="15" s="1"/>
  <c r="V594" i="15"/>
  <c r="V626" i="15" s="1"/>
  <c r="U594" i="15"/>
  <c r="U626" i="15" s="1"/>
  <c r="V593" i="15"/>
  <c r="V625" i="15" s="1"/>
  <c r="U625" i="15"/>
  <c r="V592" i="15"/>
  <c r="V624" i="15" s="1"/>
  <c r="U592" i="15"/>
  <c r="U624" i="15" s="1"/>
  <c r="V591" i="15"/>
  <c r="V623" i="15" s="1"/>
  <c r="U591" i="15"/>
  <c r="U623" i="15" s="1"/>
  <c r="V590" i="15"/>
  <c r="V622" i="15" s="1"/>
  <c r="U590" i="15"/>
  <c r="U622" i="15" s="1"/>
  <c r="V589" i="15"/>
  <c r="V621" i="15" s="1"/>
  <c r="U589" i="15"/>
  <c r="U621" i="15" s="1"/>
  <c r="V588" i="15"/>
  <c r="V620" i="15" s="1"/>
  <c r="U588" i="15"/>
  <c r="U620" i="15" s="1"/>
  <c r="V587" i="15"/>
  <c r="V619" i="15" s="1"/>
  <c r="U587" i="15"/>
  <c r="U619" i="15" s="1"/>
  <c r="V586" i="15"/>
  <c r="V618" i="15" s="1"/>
  <c r="U586" i="15"/>
  <c r="U618" i="15" s="1"/>
  <c r="V585" i="15"/>
  <c r="V617" i="15" s="1"/>
  <c r="U585" i="15"/>
  <c r="U617" i="15" s="1"/>
  <c r="V584" i="15"/>
  <c r="V616" i="15" s="1"/>
  <c r="U584" i="15"/>
  <c r="U616" i="15" s="1"/>
  <c r="V583" i="15"/>
  <c r="V615" i="15" s="1"/>
  <c r="U583" i="15"/>
  <c r="U615" i="15" s="1"/>
  <c r="V582" i="15"/>
  <c r="U582" i="15"/>
  <c r="U614" i="15" s="1"/>
  <c r="S572" i="15"/>
  <c r="R572" i="15"/>
  <c r="P572" i="15"/>
  <c r="O572" i="15"/>
  <c r="M572" i="15"/>
  <c r="L572" i="15"/>
  <c r="J572" i="15"/>
  <c r="I572" i="15"/>
  <c r="G572" i="15"/>
  <c r="F572" i="15"/>
  <c r="D572" i="15"/>
  <c r="C572" i="15"/>
  <c r="S539" i="15"/>
  <c r="R539" i="15"/>
  <c r="P539" i="15"/>
  <c r="O539" i="15"/>
  <c r="M539" i="15"/>
  <c r="L539" i="15"/>
  <c r="J539" i="15"/>
  <c r="I539" i="15"/>
  <c r="G539" i="15"/>
  <c r="F539" i="15"/>
  <c r="D539" i="15"/>
  <c r="D540" i="15" s="1"/>
  <c r="C539" i="15"/>
  <c r="C540" i="15" s="1"/>
  <c r="V538" i="15"/>
  <c r="V571" i="15" s="1"/>
  <c r="U538" i="15"/>
  <c r="U571" i="15" s="1"/>
  <c r="V537" i="15"/>
  <c r="V570" i="15" s="1"/>
  <c r="U537" i="15"/>
  <c r="U570" i="15" s="1"/>
  <c r="V536" i="15"/>
  <c r="V569" i="15" s="1"/>
  <c r="U536" i="15"/>
  <c r="U569" i="15" s="1"/>
  <c r="V535" i="15"/>
  <c r="V568" i="15" s="1"/>
  <c r="U535" i="15"/>
  <c r="U568" i="15" s="1"/>
  <c r="V534" i="15"/>
  <c r="V567" i="15" s="1"/>
  <c r="U534" i="15"/>
  <c r="U567" i="15" s="1"/>
  <c r="V533" i="15"/>
  <c r="V566" i="15" s="1"/>
  <c r="U533" i="15"/>
  <c r="U566" i="15" s="1"/>
  <c r="V532" i="15"/>
  <c r="V565" i="15" s="1"/>
  <c r="U532" i="15"/>
  <c r="U565" i="15" s="1"/>
  <c r="V531" i="15"/>
  <c r="V564" i="15" s="1"/>
  <c r="U531" i="15"/>
  <c r="U564" i="15" s="1"/>
  <c r="V530" i="15"/>
  <c r="V563" i="15" s="1"/>
  <c r="U530" i="15"/>
  <c r="U563" i="15" s="1"/>
  <c r="V529" i="15"/>
  <c r="V562" i="15" s="1"/>
  <c r="U529" i="15"/>
  <c r="U562" i="15" s="1"/>
  <c r="V528" i="15"/>
  <c r="V561" i="15" s="1"/>
  <c r="U528" i="15"/>
  <c r="U561" i="15" s="1"/>
  <c r="V527" i="15"/>
  <c r="V560" i="15" s="1"/>
  <c r="U527" i="15"/>
  <c r="U560" i="15" s="1"/>
  <c r="V526" i="15"/>
  <c r="V559" i="15" s="1"/>
  <c r="U526" i="15"/>
  <c r="U559" i="15" s="1"/>
  <c r="V525" i="15"/>
  <c r="V558" i="15" s="1"/>
  <c r="U525" i="15"/>
  <c r="U558" i="15" s="1"/>
  <c r="V524" i="15"/>
  <c r="V557" i="15" s="1"/>
  <c r="U524" i="15"/>
  <c r="U557" i="15" s="1"/>
  <c r="V523" i="15"/>
  <c r="V556" i="15" s="1"/>
  <c r="U523" i="15"/>
  <c r="U556" i="15" s="1"/>
  <c r="V522" i="15"/>
  <c r="V555" i="15" s="1"/>
  <c r="U522" i="15"/>
  <c r="U555" i="15" s="1"/>
  <c r="V521" i="15"/>
  <c r="V554" i="15" s="1"/>
  <c r="U521" i="15"/>
  <c r="U554" i="15" s="1"/>
  <c r="V520" i="15"/>
  <c r="V553" i="15" s="1"/>
  <c r="U520" i="15"/>
  <c r="U553" i="15" s="1"/>
  <c r="V519" i="15"/>
  <c r="V552" i="15" s="1"/>
  <c r="U519" i="15"/>
  <c r="U552" i="15" s="1"/>
  <c r="V518" i="15"/>
  <c r="U518" i="15"/>
  <c r="U551" i="15" s="1"/>
  <c r="S507" i="15"/>
  <c r="R507" i="15"/>
  <c r="P507" i="15"/>
  <c r="O507" i="15"/>
  <c r="M507" i="15"/>
  <c r="L507" i="15"/>
  <c r="J507" i="15"/>
  <c r="I507" i="15"/>
  <c r="G507" i="15"/>
  <c r="F507" i="15"/>
  <c r="D507" i="15"/>
  <c r="C507" i="15"/>
  <c r="S475" i="15"/>
  <c r="R475" i="15"/>
  <c r="P475" i="15"/>
  <c r="O475" i="15"/>
  <c r="M475" i="15"/>
  <c r="J475" i="15"/>
  <c r="I475" i="15"/>
  <c r="G475" i="15"/>
  <c r="F475" i="15"/>
  <c r="D475" i="15"/>
  <c r="D476" i="15" s="1"/>
  <c r="C475" i="15"/>
  <c r="C476" i="15" s="1"/>
  <c r="V474" i="15"/>
  <c r="V506" i="15" s="1"/>
  <c r="U474" i="15"/>
  <c r="U506" i="15" s="1"/>
  <c r="V473" i="15"/>
  <c r="V505" i="15" s="1"/>
  <c r="U473" i="15"/>
  <c r="U505" i="15" s="1"/>
  <c r="V472" i="15"/>
  <c r="V504" i="15" s="1"/>
  <c r="U472" i="15"/>
  <c r="U504" i="15" s="1"/>
  <c r="V471" i="15"/>
  <c r="V503" i="15" s="1"/>
  <c r="U471" i="15"/>
  <c r="U503" i="15" s="1"/>
  <c r="V470" i="15"/>
  <c r="V502" i="15" s="1"/>
  <c r="U470" i="15"/>
  <c r="U502" i="15" s="1"/>
  <c r="V469" i="15"/>
  <c r="V501" i="15" s="1"/>
  <c r="U469" i="15"/>
  <c r="U501" i="15" s="1"/>
  <c r="V468" i="15"/>
  <c r="V500" i="15" s="1"/>
  <c r="U468" i="15"/>
  <c r="U500" i="15" s="1"/>
  <c r="V467" i="15"/>
  <c r="V499" i="15" s="1"/>
  <c r="U467" i="15"/>
  <c r="U499" i="15" s="1"/>
  <c r="V466" i="15"/>
  <c r="V498" i="15" s="1"/>
  <c r="U466" i="15"/>
  <c r="U498" i="15" s="1"/>
  <c r="V465" i="15"/>
  <c r="V497" i="15" s="1"/>
  <c r="U465" i="15"/>
  <c r="U497" i="15" s="1"/>
  <c r="V464" i="15"/>
  <c r="V496" i="15" s="1"/>
  <c r="U464" i="15"/>
  <c r="U496" i="15" s="1"/>
  <c r="V463" i="15"/>
  <c r="V495" i="15" s="1"/>
  <c r="U463" i="15"/>
  <c r="U495" i="15" s="1"/>
  <c r="V462" i="15"/>
  <c r="V494" i="15" s="1"/>
  <c r="U462" i="15"/>
  <c r="U494" i="15" s="1"/>
  <c r="V461" i="15"/>
  <c r="V493" i="15" s="1"/>
  <c r="U461" i="15"/>
  <c r="U493" i="15" s="1"/>
  <c r="V460" i="15"/>
  <c r="V492" i="15" s="1"/>
  <c r="U460" i="15"/>
  <c r="U492" i="15" s="1"/>
  <c r="V459" i="15"/>
  <c r="V491" i="15" s="1"/>
  <c r="U459" i="15"/>
  <c r="U491" i="15" s="1"/>
  <c r="V458" i="15"/>
  <c r="V490" i="15" s="1"/>
  <c r="U458" i="15"/>
  <c r="U490" i="15" s="1"/>
  <c r="V457" i="15"/>
  <c r="V489" i="15" s="1"/>
  <c r="U457" i="15"/>
  <c r="U489" i="15" s="1"/>
  <c r="V456" i="15"/>
  <c r="V488" i="15" s="1"/>
  <c r="U456" i="15"/>
  <c r="U488" i="15" s="1"/>
  <c r="V455" i="15"/>
  <c r="V487" i="15" s="1"/>
  <c r="U455" i="15"/>
  <c r="U487" i="15" s="1"/>
  <c r="V454" i="15"/>
  <c r="U454" i="15"/>
  <c r="U486" i="15" s="1"/>
  <c r="S443" i="15"/>
  <c r="R443" i="15"/>
  <c r="P443" i="15"/>
  <c r="O443" i="15"/>
  <c r="M443" i="15"/>
  <c r="L443" i="15"/>
  <c r="J443" i="15"/>
  <c r="I443" i="15"/>
  <c r="G443" i="15"/>
  <c r="D443" i="15"/>
  <c r="C443" i="15"/>
  <c r="S411" i="15"/>
  <c r="R411" i="15"/>
  <c r="P411" i="15"/>
  <c r="O411" i="15"/>
  <c r="M411" i="15"/>
  <c r="L411" i="15"/>
  <c r="J411" i="15"/>
  <c r="I411" i="15"/>
  <c r="G411" i="15"/>
  <c r="F411" i="15"/>
  <c r="V410" i="15"/>
  <c r="V442" i="15" s="1"/>
  <c r="U410" i="15"/>
  <c r="U442" i="15" s="1"/>
  <c r="V409" i="15"/>
  <c r="V441" i="15" s="1"/>
  <c r="U409" i="15"/>
  <c r="U441" i="15" s="1"/>
  <c r="V408" i="15"/>
  <c r="V440" i="15" s="1"/>
  <c r="U408" i="15"/>
  <c r="U440" i="15" s="1"/>
  <c r="V407" i="15"/>
  <c r="V439" i="15" s="1"/>
  <c r="U407" i="15"/>
  <c r="U439" i="15" s="1"/>
  <c r="V406" i="15"/>
  <c r="V438" i="15" s="1"/>
  <c r="U406" i="15"/>
  <c r="U438" i="15" s="1"/>
  <c r="V405" i="15"/>
  <c r="V437" i="15" s="1"/>
  <c r="U405" i="15"/>
  <c r="U437" i="15" s="1"/>
  <c r="V404" i="15"/>
  <c r="V436" i="15" s="1"/>
  <c r="U404" i="15"/>
  <c r="U436" i="15" s="1"/>
  <c r="V403" i="15"/>
  <c r="V435" i="15" s="1"/>
  <c r="U403" i="15"/>
  <c r="U435" i="15" s="1"/>
  <c r="V402" i="15"/>
  <c r="V434" i="15" s="1"/>
  <c r="U402" i="15"/>
  <c r="U434" i="15" s="1"/>
  <c r="V401" i="15"/>
  <c r="V433" i="15" s="1"/>
  <c r="U401" i="15"/>
  <c r="U433" i="15" s="1"/>
  <c r="V400" i="15"/>
  <c r="V432" i="15" s="1"/>
  <c r="U400" i="15"/>
  <c r="U432" i="15" s="1"/>
  <c r="V399" i="15"/>
  <c r="V431" i="15" s="1"/>
  <c r="U399" i="15"/>
  <c r="U431" i="15" s="1"/>
  <c r="V398" i="15"/>
  <c r="V430" i="15" s="1"/>
  <c r="U398" i="15"/>
  <c r="U430" i="15" s="1"/>
  <c r="V397" i="15"/>
  <c r="V429" i="15" s="1"/>
  <c r="U397" i="15"/>
  <c r="U429" i="15" s="1"/>
  <c r="V396" i="15"/>
  <c r="V428" i="15" s="1"/>
  <c r="U396" i="15"/>
  <c r="U428" i="15" s="1"/>
  <c r="V395" i="15"/>
  <c r="V427" i="15" s="1"/>
  <c r="U395" i="15"/>
  <c r="U427" i="15" s="1"/>
  <c r="V394" i="15"/>
  <c r="V426" i="15" s="1"/>
  <c r="U394" i="15"/>
  <c r="U426" i="15" s="1"/>
  <c r="V393" i="15"/>
  <c r="V425" i="15" s="1"/>
  <c r="U393" i="15"/>
  <c r="U425" i="15" s="1"/>
  <c r="V392" i="15"/>
  <c r="V424" i="15" s="1"/>
  <c r="U392" i="15"/>
  <c r="U424" i="15" s="1"/>
  <c r="V391" i="15"/>
  <c r="V423" i="15" s="1"/>
  <c r="U391" i="15"/>
  <c r="U423" i="15" s="1"/>
  <c r="V390" i="15"/>
  <c r="U390" i="15"/>
  <c r="U422" i="15" s="1"/>
  <c r="S379" i="15"/>
  <c r="T379" i="15" s="1"/>
  <c r="R379" i="15"/>
  <c r="P379" i="15"/>
  <c r="Q379" i="15" s="1"/>
  <c r="O379" i="15"/>
  <c r="M379" i="15"/>
  <c r="N379" i="15" s="1"/>
  <c r="L379" i="15"/>
  <c r="J379" i="15"/>
  <c r="K379" i="15" s="1"/>
  <c r="I379" i="15"/>
  <c r="G379" i="15"/>
  <c r="H379" i="15" s="1"/>
  <c r="D379" i="15"/>
  <c r="E379" i="15" s="1"/>
  <c r="C379" i="15"/>
  <c r="S347" i="15"/>
  <c r="T347" i="15" s="1"/>
  <c r="R347" i="15"/>
  <c r="P347" i="15"/>
  <c r="Q347" i="15" s="1"/>
  <c r="O347" i="15"/>
  <c r="M347" i="15"/>
  <c r="N347" i="15" s="1"/>
  <c r="L347" i="15"/>
  <c r="K347" i="15"/>
  <c r="I347" i="15"/>
  <c r="G347" i="15"/>
  <c r="H347" i="15" s="1"/>
  <c r="F347" i="15"/>
  <c r="D347" i="15"/>
  <c r="D348" i="15" s="1"/>
  <c r="C347" i="15"/>
  <c r="C348" i="15" s="1"/>
  <c r="V346" i="15"/>
  <c r="V378" i="15" s="1"/>
  <c r="U346" i="15"/>
  <c r="U378" i="15" s="1"/>
  <c r="V345" i="15"/>
  <c r="V377" i="15" s="1"/>
  <c r="U345" i="15"/>
  <c r="U377" i="15" s="1"/>
  <c r="V344" i="15"/>
  <c r="V376" i="15" s="1"/>
  <c r="U344" i="15"/>
  <c r="U376" i="15" s="1"/>
  <c r="V343" i="15"/>
  <c r="V375" i="15" s="1"/>
  <c r="U343" i="15"/>
  <c r="U375" i="15" s="1"/>
  <c r="V342" i="15"/>
  <c r="V374" i="15" s="1"/>
  <c r="U342" i="15"/>
  <c r="U374" i="15" s="1"/>
  <c r="V341" i="15"/>
  <c r="V373" i="15" s="1"/>
  <c r="U341" i="15"/>
  <c r="U373" i="15" s="1"/>
  <c r="V340" i="15"/>
  <c r="V372" i="15" s="1"/>
  <c r="U340" i="15"/>
  <c r="U372" i="15" s="1"/>
  <c r="V339" i="15"/>
  <c r="V371" i="15" s="1"/>
  <c r="U339" i="15"/>
  <c r="U371" i="15" s="1"/>
  <c r="V338" i="15"/>
  <c r="V370" i="15" s="1"/>
  <c r="U338" i="15"/>
  <c r="U370" i="15" s="1"/>
  <c r="V337" i="15"/>
  <c r="V369" i="15" s="1"/>
  <c r="U337" i="15"/>
  <c r="U369" i="15" s="1"/>
  <c r="V336" i="15"/>
  <c r="V368" i="15" s="1"/>
  <c r="U336" i="15"/>
  <c r="U368" i="15" s="1"/>
  <c r="V335" i="15"/>
  <c r="V367" i="15" s="1"/>
  <c r="U335" i="15"/>
  <c r="U367" i="15" s="1"/>
  <c r="V334" i="15"/>
  <c r="V366" i="15" s="1"/>
  <c r="U334" i="15"/>
  <c r="U366" i="15" s="1"/>
  <c r="V333" i="15"/>
  <c r="V365" i="15" s="1"/>
  <c r="U333" i="15"/>
  <c r="U365" i="15" s="1"/>
  <c r="V332" i="15"/>
  <c r="V364" i="15" s="1"/>
  <c r="U332" i="15"/>
  <c r="U364" i="15" s="1"/>
  <c r="V331" i="15"/>
  <c r="V363" i="15" s="1"/>
  <c r="U331" i="15"/>
  <c r="U363" i="15" s="1"/>
  <c r="V330" i="15"/>
  <c r="V362" i="15" s="1"/>
  <c r="U330" i="15"/>
  <c r="U362" i="15" s="1"/>
  <c r="V329" i="15"/>
  <c r="V361" i="15" s="1"/>
  <c r="U329" i="15"/>
  <c r="U361" i="15" s="1"/>
  <c r="V328" i="15"/>
  <c r="V360" i="15" s="1"/>
  <c r="U328" i="15"/>
  <c r="U360" i="15" s="1"/>
  <c r="V327" i="15"/>
  <c r="V359" i="15" s="1"/>
  <c r="U327" i="15"/>
  <c r="U359" i="15" s="1"/>
  <c r="V326" i="15"/>
  <c r="U326" i="15"/>
  <c r="U358" i="15" s="1"/>
  <c r="S315" i="15"/>
  <c r="R315" i="15"/>
  <c r="P315" i="15"/>
  <c r="O315" i="15"/>
  <c r="M315" i="15"/>
  <c r="N315" i="15" s="1"/>
  <c r="L315" i="15"/>
  <c r="J315" i="15"/>
  <c r="I315" i="15"/>
  <c r="H315" i="15"/>
  <c r="G315" i="15"/>
  <c r="F315" i="15"/>
  <c r="D315" i="15"/>
  <c r="C315" i="15"/>
  <c r="S283" i="15"/>
  <c r="R283" i="15"/>
  <c r="P283" i="15"/>
  <c r="O283" i="15"/>
  <c r="M283" i="15"/>
  <c r="L283" i="15"/>
  <c r="G283" i="15"/>
  <c r="F283" i="15"/>
  <c r="V282" i="15"/>
  <c r="V314" i="15" s="1"/>
  <c r="U282" i="15"/>
  <c r="U314" i="15" s="1"/>
  <c r="V281" i="15"/>
  <c r="V313" i="15" s="1"/>
  <c r="V280" i="15"/>
  <c r="V312" i="15" s="1"/>
  <c r="U280" i="15"/>
  <c r="U312" i="15" s="1"/>
  <c r="V279" i="15"/>
  <c r="V311" i="15" s="1"/>
  <c r="U279" i="15"/>
  <c r="U311" i="15" s="1"/>
  <c r="W278" i="15"/>
  <c r="V278" i="15"/>
  <c r="V310" i="15" s="1"/>
  <c r="U278" i="15"/>
  <c r="U310" i="15" s="1"/>
  <c r="V277" i="15"/>
  <c r="V309" i="15" s="1"/>
  <c r="U277" i="15"/>
  <c r="U309" i="15" s="1"/>
  <c r="W276" i="15"/>
  <c r="V276" i="15"/>
  <c r="V308" i="15" s="1"/>
  <c r="U276" i="15"/>
  <c r="U308" i="15" s="1"/>
  <c r="V275" i="15"/>
  <c r="V307" i="15" s="1"/>
  <c r="U307" i="15"/>
  <c r="V274" i="15"/>
  <c r="V306" i="15" s="1"/>
  <c r="U274" i="15"/>
  <c r="U306" i="15" s="1"/>
  <c r="V273" i="15"/>
  <c r="V305" i="15" s="1"/>
  <c r="U273" i="15"/>
  <c r="U305" i="15" s="1"/>
  <c r="W272" i="15"/>
  <c r="W304" i="15" s="1"/>
  <c r="V272" i="15"/>
  <c r="V304" i="15" s="1"/>
  <c r="U272" i="15"/>
  <c r="U304" i="15" s="1"/>
  <c r="V271" i="15"/>
  <c r="V303" i="15" s="1"/>
  <c r="U271" i="15"/>
  <c r="U303" i="15" s="1"/>
  <c r="W270" i="15"/>
  <c r="V270" i="15"/>
  <c r="V302" i="15" s="1"/>
  <c r="U270" i="15"/>
  <c r="U302" i="15" s="1"/>
  <c r="V269" i="15"/>
  <c r="V301" i="15" s="1"/>
  <c r="U269" i="15"/>
  <c r="U301" i="15" s="1"/>
  <c r="W268" i="15"/>
  <c r="V268" i="15"/>
  <c r="V300" i="15" s="1"/>
  <c r="U268" i="15"/>
  <c r="U300" i="15" s="1"/>
  <c r="V267" i="15"/>
  <c r="V299" i="15" s="1"/>
  <c r="U267" i="15"/>
  <c r="U299" i="15" s="1"/>
  <c r="V266" i="15"/>
  <c r="V298" i="15" s="1"/>
  <c r="U266" i="15"/>
  <c r="U298" i="15" s="1"/>
  <c r="V265" i="15"/>
  <c r="V297" i="15" s="1"/>
  <c r="U265" i="15"/>
  <c r="U297" i="15" s="1"/>
  <c r="V264" i="15"/>
  <c r="V296" i="15" s="1"/>
  <c r="U264" i="15"/>
  <c r="U296" i="15" s="1"/>
  <c r="V263" i="15"/>
  <c r="V295" i="15" s="1"/>
  <c r="U263" i="15"/>
  <c r="U295" i="15" s="1"/>
  <c r="V262" i="15"/>
  <c r="U262" i="15"/>
  <c r="U294" i="15" s="1"/>
  <c r="S251" i="15"/>
  <c r="R251" i="15"/>
  <c r="P251" i="15"/>
  <c r="O251" i="15"/>
  <c r="M251" i="15"/>
  <c r="L251" i="15"/>
  <c r="J251" i="15"/>
  <c r="I251" i="15"/>
  <c r="G251" i="15"/>
  <c r="F251" i="15"/>
  <c r="E251" i="15"/>
  <c r="D251" i="15"/>
  <c r="T219" i="15"/>
  <c r="S219" i="15"/>
  <c r="P219" i="15"/>
  <c r="O219" i="15"/>
  <c r="N219" i="15"/>
  <c r="L219" i="15"/>
  <c r="J219" i="15"/>
  <c r="I219" i="15"/>
  <c r="H219" i="15"/>
  <c r="G219" i="15"/>
  <c r="F219" i="15"/>
  <c r="D219" i="15"/>
  <c r="D220" i="15" s="1"/>
  <c r="C219" i="15"/>
  <c r="V218" i="15"/>
  <c r="U218" i="15"/>
  <c r="U250" i="15" s="1"/>
  <c r="V217" i="15"/>
  <c r="U217" i="15"/>
  <c r="U249" i="15" s="1"/>
  <c r="V216" i="15"/>
  <c r="U216" i="15"/>
  <c r="U248" i="15" s="1"/>
  <c r="V215" i="15"/>
  <c r="U215" i="15"/>
  <c r="U247" i="15" s="1"/>
  <c r="V214" i="15"/>
  <c r="U214" i="15"/>
  <c r="U246" i="15" s="1"/>
  <c r="V213" i="15"/>
  <c r="U213" i="15"/>
  <c r="U245" i="15" s="1"/>
  <c r="V212" i="15"/>
  <c r="U212" i="15"/>
  <c r="U244" i="15" s="1"/>
  <c r="V211" i="15"/>
  <c r="U211" i="15"/>
  <c r="U243" i="15" s="1"/>
  <c r="V210" i="15"/>
  <c r="U210" i="15"/>
  <c r="U242" i="15" s="1"/>
  <c r="V209" i="15"/>
  <c r="U209" i="15"/>
  <c r="U241" i="15" s="1"/>
  <c r="V208" i="15"/>
  <c r="V240" i="15" s="1"/>
  <c r="W240" i="15" s="1"/>
  <c r="U208" i="15"/>
  <c r="U240" i="15" s="1"/>
  <c r="V207" i="15"/>
  <c r="V239" i="15" s="1"/>
  <c r="W239" i="15" s="1"/>
  <c r="U207" i="15"/>
  <c r="U239" i="15" s="1"/>
  <c r="V206" i="15"/>
  <c r="U206" i="15"/>
  <c r="U238" i="15" s="1"/>
  <c r="V205" i="15"/>
  <c r="U205" i="15"/>
  <c r="U237" i="15" s="1"/>
  <c r="V204" i="15"/>
  <c r="U204" i="15"/>
  <c r="U236" i="15" s="1"/>
  <c r="V203" i="15"/>
  <c r="U203" i="15"/>
  <c r="U235" i="15" s="1"/>
  <c r="V202" i="15"/>
  <c r="U202" i="15"/>
  <c r="U234" i="15" s="1"/>
  <c r="V201" i="15"/>
  <c r="U201" i="15"/>
  <c r="U233" i="15" s="1"/>
  <c r="V200" i="15"/>
  <c r="U200" i="15"/>
  <c r="U232" i="15" s="1"/>
  <c r="V199" i="15"/>
  <c r="U199" i="15"/>
  <c r="U231" i="15" s="1"/>
  <c r="V198" i="15"/>
  <c r="U198" i="15"/>
  <c r="U230" i="15" s="1"/>
  <c r="T187" i="15"/>
  <c r="S187" i="15"/>
  <c r="R187" i="15"/>
  <c r="Q187" i="15"/>
  <c r="P187" i="15"/>
  <c r="O187" i="15"/>
  <c r="N187" i="15"/>
  <c r="M187" i="15"/>
  <c r="L187" i="15"/>
  <c r="K187" i="15"/>
  <c r="J187" i="15"/>
  <c r="I187" i="15"/>
  <c r="G187" i="15"/>
  <c r="F187" i="15"/>
  <c r="E187" i="15"/>
  <c r="D187" i="15"/>
  <c r="C187" i="15"/>
  <c r="T155" i="15"/>
  <c r="R155" i="15"/>
  <c r="O155" i="15"/>
  <c r="M155" i="15"/>
  <c r="K155" i="15"/>
  <c r="J155" i="15"/>
  <c r="H155" i="15"/>
  <c r="G155" i="15"/>
  <c r="F155" i="15"/>
  <c r="D155" i="15"/>
  <c r="D156" i="15" s="1"/>
  <c r="C155" i="15"/>
  <c r="C156" i="15" s="1"/>
  <c r="V154" i="15"/>
  <c r="V186" i="15" s="1"/>
  <c r="U154" i="15"/>
  <c r="U186" i="15" s="1"/>
  <c r="W153" i="15"/>
  <c r="W185" i="15" s="1"/>
  <c r="V153" i="15"/>
  <c r="V185" i="15" s="1"/>
  <c r="U153" i="15"/>
  <c r="U185" i="15" s="1"/>
  <c r="V184" i="15"/>
  <c r="U152" i="15"/>
  <c r="U184" i="15" s="1"/>
  <c r="V151" i="15"/>
  <c r="V183" i="15" s="1"/>
  <c r="U151" i="15"/>
  <c r="U183" i="15" s="1"/>
  <c r="V150" i="15"/>
  <c r="V182" i="15" s="1"/>
  <c r="U150" i="15"/>
  <c r="U182" i="15" s="1"/>
  <c r="V149" i="15"/>
  <c r="V181" i="15" s="1"/>
  <c r="U149" i="15"/>
  <c r="U181" i="15" s="1"/>
  <c r="V148" i="15"/>
  <c r="V180" i="15" s="1"/>
  <c r="U148" i="15"/>
  <c r="U180" i="15" s="1"/>
  <c r="V147" i="15"/>
  <c r="V179" i="15" s="1"/>
  <c r="U147" i="15"/>
  <c r="U179" i="15" s="1"/>
  <c r="W146" i="15"/>
  <c r="W178" i="15" s="1"/>
  <c r="V146" i="15"/>
  <c r="V178" i="15" s="1"/>
  <c r="U146" i="15"/>
  <c r="U178" i="15" s="1"/>
  <c r="W145" i="15"/>
  <c r="W177" i="15" s="1"/>
  <c r="V145" i="15"/>
  <c r="V177" i="15" s="1"/>
  <c r="U145" i="15"/>
  <c r="U177" i="15" s="1"/>
  <c r="V144" i="15"/>
  <c r="V176" i="15" s="1"/>
  <c r="U144" i="15"/>
  <c r="U176" i="15" s="1"/>
  <c r="W143" i="15"/>
  <c r="W175" i="15" s="1"/>
  <c r="V143" i="15"/>
  <c r="V175" i="15" s="1"/>
  <c r="U143" i="15"/>
  <c r="U175" i="15" s="1"/>
  <c r="V142" i="15"/>
  <c r="V174" i="15" s="1"/>
  <c r="U142" i="15"/>
  <c r="U174" i="15" s="1"/>
  <c r="W141" i="15"/>
  <c r="W173" i="15" s="1"/>
  <c r="V141" i="15"/>
  <c r="V173" i="15" s="1"/>
  <c r="U141" i="15"/>
  <c r="U173" i="15" s="1"/>
  <c r="V140" i="15"/>
  <c r="V172" i="15" s="1"/>
  <c r="U140" i="15"/>
  <c r="U172" i="15" s="1"/>
  <c r="W139" i="15"/>
  <c r="W171" i="15" s="1"/>
  <c r="V139" i="15"/>
  <c r="V171" i="15" s="1"/>
  <c r="U139" i="15"/>
  <c r="U171" i="15" s="1"/>
  <c r="V138" i="15"/>
  <c r="V170" i="15" s="1"/>
  <c r="U138" i="15"/>
  <c r="U170" i="15" s="1"/>
  <c r="V137" i="15"/>
  <c r="V169" i="15" s="1"/>
  <c r="U137" i="15"/>
  <c r="U169" i="15" s="1"/>
  <c r="W136" i="15"/>
  <c r="W168" i="15" s="1"/>
  <c r="V136" i="15"/>
  <c r="V168" i="15" s="1"/>
  <c r="U136" i="15"/>
  <c r="U168" i="15" s="1"/>
  <c r="W135" i="15"/>
  <c r="W167" i="15" s="1"/>
  <c r="V135" i="15"/>
  <c r="V167" i="15" s="1"/>
  <c r="U135" i="15"/>
  <c r="U167" i="15" s="1"/>
  <c r="V134" i="15"/>
  <c r="U134" i="15"/>
  <c r="U166" i="15" s="1"/>
  <c r="T123" i="15"/>
  <c r="R123" i="15"/>
  <c r="P123" i="15"/>
  <c r="O123" i="15"/>
  <c r="N123" i="15"/>
  <c r="M123" i="15"/>
  <c r="K123" i="15"/>
  <c r="J123" i="15"/>
  <c r="I123" i="15"/>
  <c r="G123" i="15"/>
  <c r="F123" i="15"/>
  <c r="D123" i="15"/>
  <c r="C123" i="15"/>
  <c r="T91" i="15"/>
  <c r="S91" i="15"/>
  <c r="R91" i="15"/>
  <c r="Q91" i="15"/>
  <c r="O91" i="15"/>
  <c r="N91" i="15"/>
  <c r="L91" i="15"/>
  <c r="J91" i="15"/>
  <c r="I91" i="15"/>
  <c r="H91" i="15"/>
  <c r="C91" i="15"/>
  <c r="C92" i="15" s="1"/>
  <c r="V90" i="15"/>
  <c r="V122" i="15" s="1"/>
  <c r="W89" i="15"/>
  <c r="W121" i="15" s="1"/>
  <c r="V89" i="15"/>
  <c r="V121" i="15" s="1"/>
  <c r="U89" i="15"/>
  <c r="U121" i="15" s="1"/>
  <c r="V88" i="15"/>
  <c r="V120" i="15" s="1"/>
  <c r="W87" i="15"/>
  <c r="W119" i="15" s="1"/>
  <c r="V87" i="15"/>
  <c r="V119" i="15" s="1"/>
  <c r="U87" i="15"/>
  <c r="U119" i="15" s="1"/>
  <c r="V86" i="15"/>
  <c r="V118" i="15" s="1"/>
  <c r="V85" i="15"/>
  <c r="V117" i="15" s="1"/>
  <c r="U85" i="15"/>
  <c r="U117" i="15" s="1"/>
  <c r="V84" i="15"/>
  <c r="V116" i="15" s="1"/>
  <c r="W83" i="15"/>
  <c r="W115" i="15" s="1"/>
  <c r="V83" i="15"/>
  <c r="V115" i="15" s="1"/>
  <c r="U83" i="15"/>
  <c r="U115" i="15" s="1"/>
  <c r="V82" i="15"/>
  <c r="V114" i="15" s="1"/>
  <c r="W81" i="15"/>
  <c r="W113" i="15" s="1"/>
  <c r="V81" i="15"/>
  <c r="V113" i="15" s="1"/>
  <c r="U81" i="15"/>
  <c r="U113" i="15" s="1"/>
  <c r="V80" i="15"/>
  <c r="V112" i="15" s="1"/>
  <c r="W79" i="15"/>
  <c r="V79" i="15"/>
  <c r="V111" i="15" s="1"/>
  <c r="U79" i="15"/>
  <c r="U111" i="15" s="1"/>
  <c r="V78" i="15"/>
  <c r="V110" i="15" s="1"/>
  <c r="W77" i="15"/>
  <c r="W109" i="15" s="1"/>
  <c r="V77" i="15"/>
  <c r="V109" i="15" s="1"/>
  <c r="U77" i="15"/>
  <c r="U109" i="15" s="1"/>
  <c r="V76" i="15"/>
  <c r="V108" i="15" s="1"/>
  <c r="W75" i="15"/>
  <c r="W107" i="15" s="1"/>
  <c r="V75" i="15"/>
  <c r="V107" i="15" s="1"/>
  <c r="V74" i="15"/>
  <c r="V106" i="15" s="1"/>
  <c r="V73" i="15"/>
  <c r="V105" i="15" s="1"/>
  <c r="U73" i="15"/>
  <c r="U105" i="15" s="1"/>
  <c r="V72" i="15"/>
  <c r="V104" i="15" s="1"/>
  <c r="W71" i="15"/>
  <c r="W103" i="15" s="1"/>
  <c r="V71" i="15"/>
  <c r="V103" i="15" s="1"/>
  <c r="S58" i="15"/>
  <c r="T58" i="15" s="1"/>
  <c r="R58" i="15"/>
  <c r="P58" i="15"/>
  <c r="Q58" i="15" s="1"/>
  <c r="O58" i="15"/>
  <c r="M58" i="15"/>
  <c r="N58" i="15" s="1"/>
  <c r="L58" i="15"/>
  <c r="J58" i="15"/>
  <c r="K58" i="15" s="1"/>
  <c r="I58" i="15"/>
  <c r="G58" i="15"/>
  <c r="H58" i="15" s="1"/>
  <c r="F58" i="15"/>
  <c r="E58" i="15"/>
  <c r="S57" i="15"/>
  <c r="T57" i="15" s="1"/>
  <c r="R57" i="15"/>
  <c r="P57" i="15"/>
  <c r="Q57" i="15" s="1"/>
  <c r="O57" i="15"/>
  <c r="M57" i="15"/>
  <c r="N57" i="15" s="1"/>
  <c r="L57" i="15"/>
  <c r="J57" i="15"/>
  <c r="K57" i="15" s="1"/>
  <c r="I57" i="15"/>
  <c r="G57" i="15"/>
  <c r="H57" i="15" s="1"/>
  <c r="F57" i="15"/>
  <c r="E57" i="15"/>
  <c r="S56" i="15"/>
  <c r="T56" i="15" s="1"/>
  <c r="R56" i="15"/>
  <c r="P56" i="15"/>
  <c r="Q56" i="15" s="1"/>
  <c r="O56" i="15"/>
  <c r="M56" i="15"/>
  <c r="N56" i="15" s="1"/>
  <c r="L56" i="15"/>
  <c r="J56" i="15"/>
  <c r="K56" i="15" s="1"/>
  <c r="I56" i="15"/>
  <c r="G56" i="15"/>
  <c r="H56" i="15" s="1"/>
  <c r="F56" i="15"/>
  <c r="E56" i="15"/>
  <c r="S55" i="15"/>
  <c r="T55" i="15" s="1"/>
  <c r="R55" i="15"/>
  <c r="P55" i="15"/>
  <c r="Q55" i="15" s="1"/>
  <c r="O55" i="15"/>
  <c r="M55" i="15"/>
  <c r="N55" i="15" s="1"/>
  <c r="L55" i="15"/>
  <c r="J55" i="15"/>
  <c r="K55" i="15" s="1"/>
  <c r="I55" i="15"/>
  <c r="G55" i="15"/>
  <c r="H55" i="15" s="1"/>
  <c r="F55" i="15"/>
  <c r="E55" i="15"/>
  <c r="S54" i="15"/>
  <c r="T54" i="15" s="1"/>
  <c r="R54" i="15"/>
  <c r="P54" i="15"/>
  <c r="Q54" i="15" s="1"/>
  <c r="O54" i="15"/>
  <c r="M54" i="15"/>
  <c r="N54" i="15" s="1"/>
  <c r="L54" i="15"/>
  <c r="J54" i="15"/>
  <c r="K54" i="15" s="1"/>
  <c r="I54" i="15"/>
  <c r="G54" i="15"/>
  <c r="H54" i="15" s="1"/>
  <c r="F54" i="15"/>
  <c r="E54" i="15"/>
  <c r="S53" i="15"/>
  <c r="T53" i="15" s="1"/>
  <c r="R53" i="15"/>
  <c r="P53" i="15"/>
  <c r="Q53" i="15" s="1"/>
  <c r="O53" i="15"/>
  <c r="M53" i="15"/>
  <c r="N53" i="15" s="1"/>
  <c r="L53" i="15"/>
  <c r="J53" i="15"/>
  <c r="K53" i="15" s="1"/>
  <c r="I53" i="15"/>
  <c r="G53" i="15"/>
  <c r="H53" i="15" s="1"/>
  <c r="F53" i="15"/>
  <c r="E53" i="15"/>
  <c r="S52" i="15"/>
  <c r="T52" i="15" s="1"/>
  <c r="R52" i="15"/>
  <c r="P52" i="15"/>
  <c r="Q52" i="15" s="1"/>
  <c r="O52" i="15"/>
  <c r="M52" i="15"/>
  <c r="N52" i="15" s="1"/>
  <c r="L52" i="15"/>
  <c r="J52" i="15"/>
  <c r="K52" i="15" s="1"/>
  <c r="I52" i="15"/>
  <c r="G52" i="15"/>
  <c r="H52" i="15" s="1"/>
  <c r="F52" i="15"/>
  <c r="E52" i="15"/>
  <c r="S51" i="15"/>
  <c r="T51" i="15" s="1"/>
  <c r="R51" i="15"/>
  <c r="P51" i="15"/>
  <c r="Q51" i="15" s="1"/>
  <c r="O51" i="15"/>
  <c r="M51" i="15"/>
  <c r="N51" i="15" s="1"/>
  <c r="L51" i="15"/>
  <c r="J51" i="15"/>
  <c r="K51" i="15" s="1"/>
  <c r="I51" i="15"/>
  <c r="G51" i="15"/>
  <c r="H51" i="15" s="1"/>
  <c r="F51" i="15"/>
  <c r="E51" i="15"/>
  <c r="S50" i="15"/>
  <c r="T50" i="15" s="1"/>
  <c r="R50" i="15"/>
  <c r="P50" i="15"/>
  <c r="Q50" i="15" s="1"/>
  <c r="O50" i="15"/>
  <c r="M50" i="15"/>
  <c r="N50" i="15" s="1"/>
  <c r="L50" i="15"/>
  <c r="J50" i="15"/>
  <c r="K50" i="15" s="1"/>
  <c r="I50" i="15"/>
  <c r="G50" i="15"/>
  <c r="H50" i="15" s="1"/>
  <c r="F50" i="15"/>
  <c r="E50" i="15"/>
  <c r="S49" i="15"/>
  <c r="T49" i="15" s="1"/>
  <c r="R49" i="15"/>
  <c r="P49" i="15"/>
  <c r="Q49" i="15" s="1"/>
  <c r="O49" i="15"/>
  <c r="M49" i="15"/>
  <c r="N49" i="15" s="1"/>
  <c r="J49" i="15"/>
  <c r="K49" i="15" s="1"/>
  <c r="I49" i="15"/>
  <c r="G49" i="15"/>
  <c r="H49" i="15" s="1"/>
  <c r="F49" i="15"/>
  <c r="E49" i="15"/>
  <c r="S48" i="15"/>
  <c r="T48" i="15" s="1"/>
  <c r="R48" i="15"/>
  <c r="P48" i="15"/>
  <c r="Q48" i="15" s="1"/>
  <c r="O48" i="15"/>
  <c r="M48" i="15"/>
  <c r="N48" i="15" s="1"/>
  <c r="L48" i="15"/>
  <c r="J48" i="15"/>
  <c r="K48" i="15" s="1"/>
  <c r="I48" i="15"/>
  <c r="G48" i="15"/>
  <c r="H48" i="15" s="1"/>
  <c r="F48" i="15"/>
  <c r="E48" i="15"/>
  <c r="S47" i="15"/>
  <c r="T47" i="15" s="1"/>
  <c r="R47" i="15"/>
  <c r="P47" i="15"/>
  <c r="Q47" i="15" s="1"/>
  <c r="O47" i="15"/>
  <c r="M47" i="15"/>
  <c r="N47" i="15" s="1"/>
  <c r="L47" i="15"/>
  <c r="J47" i="15"/>
  <c r="K47" i="15" s="1"/>
  <c r="I47" i="15"/>
  <c r="G47" i="15"/>
  <c r="H47" i="15" s="1"/>
  <c r="F47" i="15"/>
  <c r="E47" i="15"/>
  <c r="S46" i="15"/>
  <c r="T46" i="15" s="1"/>
  <c r="R46" i="15"/>
  <c r="P46" i="15"/>
  <c r="Q46" i="15" s="1"/>
  <c r="O46" i="15"/>
  <c r="M46" i="15"/>
  <c r="N46" i="15" s="1"/>
  <c r="L46" i="15"/>
  <c r="J46" i="15"/>
  <c r="K46" i="15" s="1"/>
  <c r="I46" i="15"/>
  <c r="G46" i="15"/>
  <c r="H46" i="15" s="1"/>
  <c r="F46" i="15"/>
  <c r="E46" i="15"/>
  <c r="S45" i="15"/>
  <c r="T45" i="15" s="1"/>
  <c r="R45" i="15"/>
  <c r="P45" i="15"/>
  <c r="Q45" i="15" s="1"/>
  <c r="O45" i="15"/>
  <c r="M45" i="15"/>
  <c r="N45" i="15" s="1"/>
  <c r="L45" i="15"/>
  <c r="J45" i="15"/>
  <c r="K45" i="15" s="1"/>
  <c r="I45" i="15"/>
  <c r="G45" i="15"/>
  <c r="H45" i="15" s="1"/>
  <c r="F45" i="15"/>
  <c r="E45" i="15"/>
  <c r="S44" i="15"/>
  <c r="T44" i="15" s="1"/>
  <c r="R44" i="15"/>
  <c r="P44" i="15"/>
  <c r="Q44" i="15" s="1"/>
  <c r="O44" i="15"/>
  <c r="M44" i="15"/>
  <c r="N44" i="15" s="1"/>
  <c r="L44" i="15"/>
  <c r="J44" i="15"/>
  <c r="K44" i="15" s="1"/>
  <c r="I44" i="15"/>
  <c r="G44" i="15"/>
  <c r="H44" i="15" s="1"/>
  <c r="F44" i="15"/>
  <c r="E44" i="15"/>
  <c r="S43" i="15"/>
  <c r="T43" i="15" s="1"/>
  <c r="R43" i="15"/>
  <c r="P43" i="15"/>
  <c r="Q43" i="15" s="1"/>
  <c r="O43" i="15"/>
  <c r="M43" i="15"/>
  <c r="N43" i="15" s="1"/>
  <c r="L43" i="15"/>
  <c r="J43" i="15"/>
  <c r="K43" i="15" s="1"/>
  <c r="I43" i="15"/>
  <c r="G43" i="15"/>
  <c r="H43" i="15" s="1"/>
  <c r="F43" i="15"/>
  <c r="E43" i="15"/>
  <c r="S42" i="15"/>
  <c r="T42" i="15" s="1"/>
  <c r="R42" i="15"/>
  <c r="P42" i="15"/>
  <c r="Q42" i="15" s="1"/>
  <c r="O42" i="15"/>
  <c r="M42" i="15"/>
  <c r="N42" i="15" s="1"/>
  <c r="L42" i="15"/>
  <c r="J42" i="15"/>
  <c r="K42" i="15" s="1"/>
  <c r="I42" i="15"/>
  <c r="G42" i="15"/>
  <c r="H42" i="15" s="1"/>
  <c r="F42" i="15"/>
  <c r="E42" i="15"/>
  <c r="S41" i="15"/>
  <c r="T41" i="15" s="1"/>
  <c r="R41" i="15"/>
  <c r="P41" i="15"/>
  <c r="Q41" i="15" s="1"/>
  <c r="O41" i="15"/>
  <c r="M41" i="15"/>
  <c r="N41" i="15" s="1"/>
  <c r="L41" i="15"/>
  <c r="J41" i="15"/>
  <c r="K41" i="15" s="1"/>
  <c r="I41" i="15"/>
  <c r="G41" i="15"/>
  <c r="H41" i="15" s="1"/>
  <c r="F41" i="15"/>
  <c r="E41" i="15"/>
  <c r="S40" i="15"/>
  <c r="T40" i="15" s="1"/>
  <c r="R40" i="15"/>
  <c r="P40" i="15"/>
  <c r="Q40" i="15" s="1"/>
  <c r="O40" i="15"/>
  <c r="M40" i="15"/>
  <c r="N40" i="15" s="1"/>
  <c r="L40" i="15"/>
  <c r="J40" i="15"/>
  <c r="K40" i="15" s="1"/>
  <c r="I40" i="15"/>
  <c r="G40" i="15"/>
  <c r="H40" i="15" s="1"/>
  <c r="F40" i="15"/>
  <c r="E40" i="15"/>
  <c r="S39" i="15"/>
  <c r="T39" i="15" s="1"/>
  <c r="R39" i="15"/>
  <c r="P39" i="15"/>
  <c r="Q39" i="15" s="1"/>
  <c r="O39" i="15"/>
  <c r="M39" i="15"/>
  <c r="N39" i="15" s="1"/>
  <c r="L39" i="15"/>
  <c r="J39" i="15"/>
  <c r="K39" i="15" s="1"/>
  <c r="I39" i="15"/>
  <c r="G39" i="15"/>
  <c r="H39" i="15" s="1"/>
  <c r="F39" i="15"/>
  <c r="E39" i="15"/>
  <c r="S38" i="15"/>
  <c r="T38" i="15" s="1"/>
  <c r="R38" i="15"/>
  <c r="P38" i="15"/>
  <c r="Q38" i="15" s="1"/>
  <c r="O38" i="15"/>
  <c r="M38" i="15"/>
  <c r="N38" i="15" s="1"/>
  <c r="L38" i="15"/>
  <c r="J38" i="15"/>
  <c r="K38" i="15" s="1"/>
  <c r="I38" i="15"/>
  <c r="G38" i="15"/>
  <c r="H38" i="15" s="1"/>
  <c r="F38" i="15"/>
  <c r="S27" i="15"/>
  <c r="T27" i="15" s="1"/>
  <c r="P27" i="15"/>
  <c r="Q27" i="15" s="1"/>
  <c r="N27" i="15"/>
  <c r="J27" i="15"/>
  <c r="K27" i="15" s="1"/>
  <c r="G27" i="15"/>
  <c r="H27" i="15" s="1"/>
  <c r="D27" i="15"/>
  <c r="E27" i="15" s="1"/>
  <c r="C27" i="15"/>
  <c r="S26" i="15"/>
  <c r="T26" i="15" s="1"/>
  <c r="P26" i="15"/>
  <c r="Q26" i="15" s="1"/>
  <c r="M26" i="15"/>
  <c r="N26" i="15" s="1"/>
  <c r="J26" i="15"/>
  <c r="K26" i="15" s="1"/>
  <c r="G26" i="15"/>
  <c r="H26" i="15" s="1"/>
  <c r="D26" i="15"/>
  <c r="E26" i="15" s="1"/>
  <c r="C26" i="15"/>
  <c r="S25" i="15"/>
  <c r="T25" i="15" s="1"/>
  <c r="P25" i="15"/>
  <c r="Q25" i="15" s="1"/>
  <c r="M25" i="15"/>
  <c r="N25" i="15" s="1"/>
  <c r="J25" i="15"/>
  <c r="K25" i="15" s="1"/>
  <c r="G25" i="15"/>
  <c r="H25" i="15" s="1"/>
  <c r="D25" i="15"/>
  <c r="E25" i="15" s="1"/>
  <c r="C25" i="15"/>
  <c r="S24" i="15"/>
  <c r="T24" i="15" s="1"/>
  <c r="P24" i="15"/>
  <c r="Q24" i="15" s="1"/>
  <c r="M24" i="15"/>
  <c r="N24" i="15" s="1"/>
  <c r="J24" i="15"/>
  <c r="K24" i="15" s="1"/>
  <c r="G24" i="15"/>
  <c r="H24" i="15" s="1"/>
  <c r="F24" i="15"/>
  <c r="D24" i="15"/>
  <c r="E24" i="15" s="1"/>
  <c r="C24" i="15"/>
  <c r="S23" i="15"/>
  <c r="T23" i="15" s="1"/>
  <c r="P23" i="15"/>
  <c r="Q23" i="15" s="1"/>
  <c r="M23" i="15"/>
  <c r="N23" i="15" s="1"/>
  <c r="J23" i="15"/>
  <c r="K23" i="15" s="1"/>
  <c r="G23" i="15"/>
  <c r="H23" i="15" s="1"/>
  <c r="D23" i="15"/>
  <c r="E23" i="15" s="1"/>
  <c r="C23" i="15"/>
  <c r="S22" i="15"/>
  <c r="T22" i="15" s="1"/>
  <c r="P22" i="15"/>
  <c r="Q22" i="15" s="1"/>
  <c r="M22" i="15"/>
  <c r="N22" i="15" s="1"/>
  <c r="J22" i="15"/>
  <c r="K22" i="15" s="1"/>
  <c r="G22" i="15"/>
  <c r="H22" i="15" s="1"/>
  <c r="D22" i="15"/>
  <c r="E22" i="15" s="1"/>
  <c r="C22" i="15"/>
  <c r="S21" i="15"/>
  <c r="T21" i="15" s="1"/>
  <c r="P21" i="15"/>
  <c r="Q21" i="15" s="1"/>
  <c r="M21" i="15"/>
  <c r="N21" i="15" s="1"/>
  <c r="J21" i="15"/>
  <c r="K21" i="15" s="1"/>
  <c r="G21" i="15"/>
  <c r="H21" i="15" s="1"/>
  <c r="D21" i="15"/>
  <c r="E21" i="15" s="1"/>
  <c r="C21" i="15"/>
  <c r="S20" i="15"/>
  <c r="T20" i="15" s="1"/>
  <c r="P20" i="15"/>
  <c r="Q20" i="15" s="1"/>
  <c r="M20" i="15"/>
  <c r="N20" i="15" s="1"/>
  <c r="J20" i="15"/>
  <c r="K20" i="15" s="1"/>
  <c r="G20" i="15"/>
  <c r="H20" i="15" s="1"/>
  <c r="F20" i="15"/>
  <c r="D20" i="15"/>
  <c r="E20" i="15" s="1"/>
  <c r="C20" i="15"/>
  <c r="S19" i="15"/>
  <c r="T19" i="15" s="1"/>
  <c r="P19" i="15"/>
  <c r="Q19" i="15" s="1"/>
  <c r="M19" i="15"/>
  <c r="N19" i="15" s="1"/>
  <c r="J19" i="15"/>
  <c r="K19" i="15" s="1"/>
  <c r="G19" i="15"/>
  <c r="H19" i="15" s="1"/>
  <c r="D19" i="15"/>
  <c r="E19" i="15" s="1"/>
  <c r="C19" i="15"/>
  <c r="S18" i="15"/>
  <c r="T18" i="15" s="1"/>
  <c r="P18" i="15"/>
  <c r="Q18" i="15" s="1"/>
  <c r="M18" i="15"/>
  <c r="N18" i="15" s="1"/>
  <c r="J18" i="15"/>
  <c r="K18" i="15" s="1"/>
  <c r="G18" i="15"/>
  <c r="H18" i="15" s="1"/>
  <c r="D18" i="15"/>
  <c r="E18" i="15" s="1"/>
  <c r="C18" i="15"/>
  <c r="S17" i="15"/>
  <c r="T17" i="15" s="1"/>
  <c r="P17" i="15"/>
  <c r="Q17" i="15" s="1"/>
  <c r="M17" i="15"/>
  <c r="N17" i="15" s="1"/>
  <c r="J17" i="15"/>
  <c r="K17" i="15" s="1"/>
  <c r="G17" i="15"/>
  <c r="H17" i="15" s="1"/>
  <c r="D17" i="15"/>
  <c r="E17" i="15" s="1"/>
  <c r="C17" i="15"/>
  <c r="S16" i="15"/>
  <c r="T16" i="15" s="1"/>
  <c r="P16" i="15"/>
  <c r="Q16" i="15" s="1"/>
  <c r="M16" i="15"/>
  <c r="N16" i="15" s="1"/>
  <c r="J16" i="15"/>
  <c r="K16" i="15" s="1"/>
  <c r="G16" i="15"/>
  <c r="H16" i="15" s="1"/>
  <c r="F16" i="15"/>
  <c r="D16" i="15"/>
  <c r="E16" i="15" s="1"/>
  <c r="C16" i="15"/>
  <c r="S15" i="15"/>
  <c r="T15" i="15" s="1"/>
  <c r="Q15" i="15"/>
  <c r="M15" i="15"/>
  <c r="N15" i="15" s="1"/>
  <c r="J15" i="15"/>
  <c r="K15" i="15" s="1"/>
  <c r="G15" i="15"/>
  <c r="H15" i="15" s="1"/>
  <c r="D15" i="15"/>
  <c r="E15" i="15" s="1"/>
  <c r="C15" i="15"/>
  <c r="S14" i="15"/>
  <c r="T14" i="15" s="1"/>
  <c r="P14" i="15"/>
  <c r="Q14" i="15" s="1"/>
  <c r="M14" i="15"/>
  <c r="N14" i="15" s="1"/>
  <c r="J14" i="15"/>
  <c r="K14" i="15" s="1"/>
  <c r="G14" i="15"/>
  <c r="H14" i="15" s="1"/>
  <c r="D14" i="15"/>
  <c r="E14" i="15" s="1"/>
  <c r="C14" i="15"/>
  <c r="S13" i="15"/>
  <c r="T13" i="15" s="1"/>
  <c r="P13" i="15"/>
  <c r="Q13" i="15" s="1"/>
  <c r="M13" i="15"/>
  <c r="N13" i="15" s="1"/>
  <c r="J13" i="15"/>
  <c r="K13" i="15" s="1"/>
  <c r="G13" i="15"/>
  <c r="H13" i="15" s="1"/>
  <c r="D13" i="15"/>
  <c r="E13" i="15" s="1"/>
  <c r="C13" i="15"/>
  <c r="S12" i="15"/>
  <c r="T12" i="15" s="1"/>
  <c r="P12" i="15"/>
  <c r="Q12" i="15" s="1"/>
  <c r="M12" i="15"/>
  <c r="N12" i="15" s="1"/>
  <c r="J12" i="15"/>
  <c r="K12" i="15" s="1"/>
  <c r="G12" i="15"/>
  <c r="H12" i="15" s="1"/>
  <c r="D12" i="15"/>
  <c r="E12" i="15" s="1"/>
  <c r="C12" i="15"/>
  <c r="S11" i="15"/>
  <c r="T11" i="15" s="1"/>
  <c r="P11" i="15"/>
  <c r="Q11" i="15" s="1"/>
  <c r="M11" i="15"/>
  <c r="N11" i="15" s="1"/>
  <c r="J11" i="15"/>
  <c r="K11" i="15" s="1"/>
  <c r="G11" i="15"/>
  <c r="H11" i="15" s="1"/>
  <c r="D11" i="15"/>
  <c r="E11" i="15" s="1"/>
  <c r="C11" i="15"/>
  <c r="S10" i="15"/>
  <c r="T10" i="15" s="1"/>
  <c r="P10" i="15"/>
  <c r="Q10" i="15" s="1"/>
  <c r="M10" i="15"/>
  <c r="N10" i="15" s="1"/>
  <c r="J10" i="15"/>
  <c r="K10" i="15" s="1"/>
  <c r="G10" i="15"/>
  <c r="H10" i="15" s="1"/>
  <c r="F10" i="15"/>
  <c r="D10" i="15"/>
  <c r="E10" i="15" s="1"/>
  <c r="C10" i="15"/>
  <c r="S9" i="15"/>
  <c r="T9" i="15" s="1"/>
  <c r="P9" i="15"/>
  <c r="Q9" i="15" s="1"/>
  <c r="M9" i="15"/>
  <c r="N9" i="15" s="1"/>
  <c r="J9" i="15"/>
  <c r="K9" i="15" s="1"/>
  <c r="G9" i="15"/>
  <c r="H9" i="15" s="1"/>
  <c r="D9" i="15"/>
  <c r="E9" i="15" s="1"/>
  <c r="C9" i="15"/>
  <c r="S8" i="15"/>
  <c r="T8" i="15" s="1"/>
  <c r="P8" i="15"/>
  <c r="Q8" i="15" s="1"/>
  <c r="M8" i="15"/>
  <c r="N8" i="15" s="1"/>
  <c r="J8" i="15"/>
  <c r="K8" i="15" s="1"/>
  <c r="G8" i="15"/>
  <c r="H8" i="15" s="1"/>
  <c r="D8" i="15"/>
  <c r="E8" i="15" s="1"/>
  <c r="C8" i="15"/>
  <c r="T7" i="15"/>
  <c r="P7" i="15"/>
  <c r="Q7" i="15" s="1"/>
  <c r="M7" i="15"/>
  <c r="N7" i="15" s="1"/>
  <c r="I7" i="15"/>
  <c r="F7" i="15"/>
  <c r="C7" i="15"/>
  <c r="W586" i="15" l="1"/>
  <c r="E443" i="15"/>
  <c r="W531" i="15"/>
  <c r="W564" i="15" s="1"/>
  <c r="W332" i="15"/>
  <c r="W364" i="15" s="1"/>
  <c r="E572" i="15"/>
  <c r="W392" i="15"/>
  <c r="W424" i="15" s="1"/>
  <c r="W405" i="15"/>
  <c r="W437" i="15" s="1"/>
  <c r="Q411" i="15"/>
  <c r="W464" i="15"/>
  <c r="H475" i="15"/>
  <c r="W456" i="15"/>
  <c r="W488" i="15" s="1"/>
  <c r="W594" i="15"/>
  <c r="W262" i="15"/>
  <c r="W342" i="15"/>
  <c r="W374" i="15" s="1"/>
  <c r="W334" i="15"/>
  <c r="W366" i="15" s="1"/>
  <c r="W335" i="15"/>
  <c r="W367" i="15" s="1"/>
  <c r="W590" i="15"/>
  <c r="W598" i="15"/>
  <c r="W630" i="15" s="1"/>
  <c r="W329" i="15"/>
  <c r="W361" i="15" s="1"/>
  <c r="W626" i="15"/>
  <c r="W521" i="15"/>
  <c r="W554" i="15" s="1"/>
  <c r="W407" i="15"/>
  <c r="W439" i="15" s="1"/>
  <c r="W525" i="15"/>
  <c r="W558" i="15" s="1"/>
  <c r="H539" i="15"/>
  <c r="W618" i="15"/>
  <c r="W601" i="15"/>
  <c r="W633" i="15" s="1"/>
  <c r="W602" i="15"/>
  <c r="W634" i="15" s="1"/>
  <c r="W403" i="15"/>
  <c r="W435" i="15" s="1"/>
  <c r="Q603" i="15"/>
  <c r="W588" i="15"/>
  <c r="W620" i="15" s="1"/>
  <c r="W583" i="15"/>
  <c r="W615" i="15" s="1"/>
  <c r="W589" i="15"/>
  <c r="W621" i="15" s="1"/>
  <c r="W597" i="15"/>
  <c r="W629" i="15" s="1"/>
  <c r="W592" i="15"/>
  <c r="W624" i="15" s="1"/>
  <c r="W595" i="15"/>
  <c r="W627" i="15" s="1"/>
  <c r="W528" i="15"/>
  <c r="W561" i="15" s="1"/>
  <c r="W523" i="15"/>
  <c r="W556" i="15" s="1"/>
  <c r="W519" i="15"/>
  <c r="W552" i="15" s="1"/>
  <c r="W472" i="15"/>
  <c r="W504" i="15" s="1"/>
  <c r="W399" i="15"/>
  <c r="W431" i="15" s="1"/>
  <c r="W393" i="15"/>
  <c r="W425" i="15" s="1"/>
  <c r="W341" i="15"/>
  <c r="W373" i="15" s="1"/>
  <c r="W336" i="15"/>
  <c r="W368" i="15" s="1"/>
  <c r="E475" i="15"/>
  <c r="E476" i="15" s="1"/>
  <c r="W522" i="15"/>
  <c r="W555" i="15" s="1"/>
  <c r="W530" i="15"/>
  <c r="W563" i="15" s="1"/>
  <c r="W331" i="15"/>
  <c r="W363" i="15" s="1"/>
  <c r="N411" i="15"/>
  <c r="T443" i="15"/>
  <c r="N475" i="15"/>
  <c r="E156" i="15"/>
  <c r="H156" i="15" s="1"/>
  <c r="K156" i="15" s="1"/>
  <c r="W596" i="15"/>
  <c r="W628" i="15" s="1"/>
  <c r="W591" i="15"/>
  <c r="W623" i="15" s="1"/>
  <c r="W599" i="15"/>
  <c r="W631" i="15" s="1"/>
  <c r="W524" i="15"/>
  <c r="W557" i="15" s="1"/>
  <c r="E219" i="15"/>
  <c r="E220" i="15" s="1"/>
  <c r="H220" i="15" s="1"/>
  <c r="K220" i="15" s="1"/>
  <c r="N220" i="15" s="1"/>
  <c r="Q220" i="15" s="1"/>
  <c r="T220" i="15" s="1"/>
  <c r="E252" i="15" s="1"/>
  <c r="W344" i="15"/>
  <c r="W376" i="15" s="1"/>
  <c r="T411" i="15"/>
  <c r="W468" i="15"/>
  <c r="W500" i="15" s="1"/>
  <c r="W582" i="15"/>
  <c r="W614" i="15" s="1"/>
  <c r="W518" i="15"/>
  <c r="W526" i="15"/>
  <c r="W559" i="15" s="1"/>
  <c r="W534" i="15"/>
  <c r="W567" i="15" s="1"/>
  <c r="W346" i="15"/>
  <c r="W378" i="15" s="1"/>
  <c r="W408" i="15"/>
  <c r="W440" i="15" s="1"/>
  <c r="W460" i="15"/>
  <c r="W492" i="15" s="1"/>
  <c r="K475" i="15"/>
  <c r="W343" i="15"/>
  <c r="W375" i="15" s="1"/>
  <c r="E283" i="15"/>
  <c r="E284" i="15" s="1"/>
  <c r="W584" i="15"/>
  <c r="W616" i="15" s="1"/>
  <c r="W587" i="15"/>
  <c r="W619" i="15" s="1"/>
  <c r="K635" i="15"/>
  <c r="W390" i="15"/>
  <c r="W422" i="15" s="1"/>
  <c r="W520" i="15"/>
  <c r="W553" i="15" s="1"/>
  <c r="K539" i="15"/>
  <c r="W395" i="15"/>
  <c r="W427" i="15" s="1"/>
  <c r="H411" i="15"/>
  <c r="W401" i="15"/>
  <c r="W433" i="15" s="1"/>
  <c r="W326" i="15"/>
  <c r="W358" i="15" s="1"/>
  <c r="W337" i="15"/>
  <c r="W369" i="15" s="1"/>
  <c r="W345" i="15"/>
  <c r="W377" i="15" s="1"/>
  <c r="N507" i="15"/>
  <c r="N443" i="15"/>
  <c r="U251" i="15"/>
  <c r="E635" i="15"/>
  <c r="W533" i="15"/>
  <c r="W566" i="15" s="1"/>
  <c r="W537" i="15"/>
  <c r="W570" i="15" s="1"/>
  <c r="W328" i="15"/>
  <c r="W360" i="15" s="1"/>
  <c r="W330" i="15"/>
  <c r="W362" i="15" s="1"/>
  <c r="W391" i="15"/>
  <c r="W423" i="15" s="1"/>
  <c r="W529" i="15"/>
  <c r="W562" i="15" s="1"/>
  <c r="W527" i="15"/>
  <c r="W560" i="15" s="1"/>
  <c r="Q572" i="15"/>
  <c r="C220" i="15"/>
  <c r="F220" i="15" s="1"/>
  <c r="I220" i="15" s="1"/>
  <c r="L220" i="15" s="1"/>
  <c r="O220" i="15" s="1"/>
  <c r="R220" i="15" s="1"/>
  <c r="C252" i="15" s="1"/>
  <c r="F252" i="15" s="1"/>
  <c r="I252" i="15" s="1"/>
  <c r="L252" i="15" s="1"/>
  <c r="O252" i="15" s="1"/>
  <c r="R252" i="15" s="1"/>
  <c r="U219" i="15"/>
  <c r="W198" i="15"/>
  <c r="V230" i="15"/>
  <c r="W230" i="15" s="1"/>
  <c r="V231" i="15"/>
  <c r="W231" i="15" s="1"/>
  <c r="V232" i="15"/>
  <c r="W232" i="15" s="1"/>
  <c r="V233" i="15"/>
  <c r="W233" i="15" s="1"/>
  <c r="V234" i="15"/>
  <c r="W234" i="15" s="1"/>
  <c r="V235" i="15"/>
  <c r="W235" i="15" s="1"/>
  <c r="V236" i="15"/>
  <c r="W236" i="15" s="1"/>
  <c r="V237" i="15"/>
  <c r="W237" i="15" s="1"/>
  <c r="V238" i="15"/>
  <c r="W238" i="15" s="1"/>
  <c r="V241" i="15"/>
  <c r="W241" i="15" s="1"/>
  <c r="V242" i="15"/>
  <c r="W242" i="15" s="1"/>
  <c r="V243" i="15"/>
  <c r="W243" i="15" s="1"/>
  <c r="V244" i="15"/>
  <c r="W244" i="15" s="1"/>
  <c r="V245" i="15"/>
  <c r="W245" i="15" s="1"/>
  <c r="V246" i="15"/>
  <c r="W246" i="15" s="1"/>
  <c r="V247" i="15"/>
  <c r="W247" i="15" s="1"/>
  <c r="V248" i="15"/>
  <c r="W248" i="15" s="1"/>
  <c r="V249" i="15"/>
  <c r="W249" i="15" s="1"/>
  <c r="W218" i="15"/>
  <c r="V250" i="15"/>
  <c r="W250" i="15" s="1"/>
  <c r="T507" i="15"/>
  <c r="Q443" i="15"/>
  <c r="Q251" i="15"/>
  <c r="N251" i="15"/>
  <c r="W183" i="15"/>
  <c r="K603" i="15"/>
  <c r="W593" i="15"/>
  <c r="W625" i="15" s="1"/>
  <c r="W281" i="15"/>
  <c r="W313" i="15" s="1"/>
  <c r="W333" i="15"/>
  <c r="W365" i="15" s="1"/>
  <c r="W150" i="15"/>
  <c r="W182" i="15" s="1"/>
  <c r="W152" i="15"/>
  <c r="W184" i="15" s="1"/>
  <c r="T539" i="15"/>
  <c r="H635" i="15"/>
  <c r="Q155" i="15"/>
  <c r="W134" i="15"/>
  <c r="W166" i="15" s="1"/>
  <c r="N539" i="15"/>
  <c r="W532" i="15"/>
  <c r="W565" i="15" s="1"/>
  <c r="N283" i="15"/>
  <c r="K411" i="15"/>
  <c r="H603" i="15"/>
  <c r="U7" i="15"/>
  <c r="E603" i="15"/>
  <c r="E604" i="15" s="1"/>
  <c r="W585" i="15"/>
  <c r="W617" i="15" s="1"/>
  <c r="W600" i="15"/>
  <c r="W632" i="15" s="1"/>
  <c r="W535" i="15"/>
  <c r="W568" i="15" s="1"/>
  <c r="Q507" i="15"/>
  <c r="Q475" i="15"/>
  <c r="W340" i="15"/>
  <c r="W372" i="15" s="1"/>
  <c r="W144" i="15"/>
  <c r="W176" i="15" s="1"/>
  <c r="H123" i="15"/>
  <c r="E123" i="15"/>
  <c r="V7" i="15"/>
  <c r="T315" i="15"/>
  <c r="K572" i="15"/>
  <c r="K507" i="15"/>
  <c r="W622" i="15"/>
  <c r="H572" i="15"/>
  <c r="H443" i="15"/>
  <c r="H251" i="15"/>
  <c r="H187" i="15"/>
  <c r="W169" i="15"/>
  <c r="W496" i="15"/>
  <c r="E507" i="15"/>
  <c r="W409" i="15"/>
  <c r="W441" i="15" s="1"/>
  <c r="T603" i="15"/>
  <c r="T475" i="15"/>
  <c r="W339" i="15"/>
  <c r="W371" i="15" s="1"/>
  <c r="W266" i="15"/>
  <c r="W298" i="15" s="1"/>
  <c r="W7" i="15"/>
  <c r="W538" i="15"/>
  <c r="W571" i="15" s="1"/>
  <c r="W536" i="15"/>
  <c r="W569" i="15" s="1"/>
  <c r="Q539" i="15"/>
  <c r="W404" i="15"/>
  <c r="W436" i="15" s="1"/>
  <c r="Q283" i="15"/>
  <c r="W264" i="15"/>
  <c r="W296" i="15" s="1"/>
  <c r="N603" i="15"/>
  <c r="W338" i="15"/>
  <c r="W370" i="15" s="1"/>
  <c r="U315" i="15"/>
  <c r="N155" i="15"/>
  <c r="W267" i="15"/>
  <c r="W299" i="15" s="1"/>
  <c r="W277" i="15"/>
  <c r="W309" i="15" s="1"/>
  <c r="K251" i="15"/>
  <c r="Q123" i="15"/>
  <c r="W140" i="15"/>
  <c r="W172" i="15" s="1"/>
  <c r="K91" i="15"/>
  <c r="W111" i="15"/>
  <c r="K315" i="15"/>
  <c r="E347" i="15"/>
  <c r="E348" i="15" s="1"/>
  <c r="H348" i="15" s="1"/>
  <c r="K348" i="15" s="1"/>
  <c r="N348" i="15" s="1"/>
  <c r="Q348" i="15" s="1"/>
  <c r="T348" i="15" s="1"/>
  <c r="E380" i="15" s="1"/>
  <c r="H380" i="15" s="1"/>
  <c r="K380" i="15" s="1"/>
  <c r="N380" i="15" s="1"/>
  <c r="Q380" i="15" s="1"/>
  <c r="T380" i="15" s="1"/>
  <c r="E91" i="15"/>
  <c r="E92" i="15" s="1"/>
  <c r="H92" i="15" s="1"/>
  <c r="T635" i="15"/>
  <c r="E539" i="15"/>
  <c r="E540" i="15" s="1"/>
  <c r="W455" i="15"/>
  <c r="W487" i="15" s="1"/>
  <c r="W457" i="15"/>
  <c r="W489" i="15" s="1"/>
  <c r="W459" i="15"/>
  <c r="W491" i="15" s="1"/>
  <c r="W461" i="15"/>
  <c r="W493" i="15" s="1"/>
  <c r="W463" i="15"/>
  <c r="W495" i="15" s="1"/>
  <c r="W465" i="15"/>
  <c r="W497" i="15" s="1"/>
  <c r="W467" i="15"/>
  <c r="W499" i="15" s="1"/>
  <c r="W469" i="15"/>
  <c r="W501" i="15" s="1"/>
  <c r="W471" i="15"/>
  <c r="W503" i="15" s="1"/>
  <c r="W473" i="15"/>
  <c r="W505" i="15" s="1"/>
  <c r="W454" i="15"/>
  <c r="W486" i="15" s="1"/>
  <c r="W458" i="15"/>
  <c r="W490" i="15" s="1"/>
  <c r="W462" i="15"/>
  <c r="W494" i="15" s="1"/>
  <c r="W466" i="15"/>
  <c r="W498" i="15" s="1"/>
  <c r="W470" i="15"/>
  <c r="W502" i="15" s="1"/>
  <c r="W474" i="15"/>
  <c r="W506" i="15" s="1"/>
  <c r="E411" i="15"/>
  <c r="E412" i="15" s="1"/>
  <c r="W398" i="15"/>
  <c r="W430" i="15" s="1"/>
  <c r="W265" i="15"/>
  <c r="W297" i="15" s="1"/>
  <c r="W271" i="15"/>
  <c r="W303" i="15" s="1"/>
  <c r="W275" i="15"/>
  <c r="W307" i="15" s="1"/>
  <c r="W279" i="15"/>
  <c r="W311" i="15" s="1"/>
  <c r="W200" i="15"/>
  <c r="W202" i="15"/>
  <c r="W204" i="15"/>
  <c r="W206" i="15"/>
  <c r="W208" i="15"/>
  <c r="W210" i="15"/>
  <c r="W212" i="15"/>
  <c r="W214" i="15"/>
  <c r="W216" i="15"/>
  <c r="W199" i="15"/>
  <c r="W201" i="15"/>
  <c r="W203" i="15"/>
  <c r="W205" i="15"/>
  <c r="W207" i="15"/>
  <c r="W209" i="15"/>
  <c r="W211" i="15"/>
  <c r="W213" i="15"/>
  <c r="W215" i="15"/>
  <c r="W217" i="15"/>
  <c r="G92" i="15"/>
  <c r="J92" i="15" s="1"/>
  <c r="S92" i="15" s="1"/>
  <c r="D124" i="15" s="1"/>
  <c r="G124" i="15" s="1"/>
  <c r="J124" i="15" s="1"/>
  <c r="M124" i="15" s="1"/>
  <c r="P124" i="15" s="1"/>
  <c r="S124" i="15" s="1"/>
  <c r="W85" i="15"/>
  <c r="W117" i="15" s="1"/>
  <c r="T572" i="15"/>
  <c r="W394" i="15"/>
  <c r="W426" i="15" s="1"/>
  <c r="W396" i="15"/>
  <c r="W428" i="15" s="1"/>
  <c r="W400" i="15"/>
  <c r="W432" i="15" s="1"/>
  <c r="W402" i="15"/>
  <c r="W434" i="15" s="1"/>
  <c r="W295" i="15"/>
  <c r="W305" i="15"/>
  <c r="Q635" i="15"/>
  <c r="Q315" i="15"/>
  <c r="N635" i="15"/>
  <c r="N572" i="15"/>
  <c r="H507" i="15"/>
  <c r="K443" i="15"/>
  <c r="W406" i="15"/>
  <c r="W438" i="15" s="1"/>
  <c r="W397" i="15"/>
  <c r="W429" i="15" s="1"/>
  <c r="W300" i="15"/>
  <c r="W310" i="15"/>
  <c r="W314" i="15"/>
  <c r="W294" i="15"/>
  <c r="W302" i="15"/>
  <c r="W308" i="15"/>
  <c r="W312" i="15"/>
  <c r="W274" i="15"/>
  <c r="W306" i="15" s="1"/>
  <c r="W269" i="15"/>
  <c r="W301" i="15" s="1"/>
  <c r="W72" i="15"/>
  <c r="W104" i="15" s="1"/>
  <c r="W74" i="15"/>
  <c r="W106" i="15" s="1"/>
  <c r="W76" i="15"/>
  <c r="W108" i="15" s="1"/>
  <c r="W78" i="15"/>
  <c r="W110" i="15" s="1"/>
  <c r="W80" i="15"/>
  <c r="W112" i="15" s="1"/>
  <c r="W82" i="15"/>
  <c r="W114" i="15" s="1"/>
  <c r="W84" i="15"/>
  <c r="W116" i="15" s="1"/>
  <c r="W86" i="15"/>
  <c r="W118" i="15" s="1"/>
  <c r="W88" i="15"/>
  <c r="W120" i="15" s="1"/>
  <c r="W90" i="15"/>
  <c r="W122" i="15" s="1"/>
  <c r="W551" i="15"/>
  <c r="W410" i="15"/>
  <c r="W442" i="15" s="1"/>
  <c r="W327" i="15"/>
  <c r="W359" i="15" s="1"/>
  <c r="G540" i="15"/>
  <c r="J540" i="15" s="1"/>
  <c r="M540" i="15" s="1"/>
  <c r="P540" i="15" s="1"/>
  <c r="S540" i="15" s="1"/>
  <c r="D573" i="15" s="1"/>
  <c r="G573" i="15" s="1"/>
  <c r="J573" i="15" s="1"/>
  <c r="M573" i="15" s="1"/>
  <c r="P573" i="15" s="1"/>
  <c r="S573" i="15" s="1"/>
  <c r="D28" i="15"/>
  <c r="D29" i="15" s="1"/>
  <c r="H28" i="15"/>
  <c r="J28" i="15"/>
  <c r="L28" i="15"/>
  <c r="N28" i="15"/>
  <c r="P28" i="15"/>
  <c r="R28" i="15"/>
  <c r="T28" i="15"/>
  <c r="W13" i="15"/>
  <c r="W44" i="15" s="1"/>
  <c r="V14" i="15"/>
  <c r="V45" i="15" s="1"/>
  <c r="F14" i="15"/>
  <c r="U14" i="15" s="1"/>
  <c r="U45" i="15" s="1"/>
  <c r="V15" i="15"/>
  <c r="V46" i="15" s="1"/>
  <c r="W17" i="15"/>
  <c r="W48" i="15" s="1"/>
  <c r="V18" i="15"/>
  <c r="V49" i="15" s="1"/>
  <c r="F18" i="15"/>
  <c r="U18" i="15" s="1"/>
  <c r="U49" i="15" s="1"/>
  <c r="V19" i="15"/>
  <c r="V50" i="15" s="1"/>
  <c r="W21" i="15"/>
  <c r="W52" i="15" s="1"/>
  <c r="V22" i="15"/>
  <c r="V53" i="15" s="1"/>
  <c r="F22" i="15"/>
  <c r="U22" i="15" s="1"/>
  <c r="U53" i="15" s="1"/>
  <c r="V23" i="15"/>
  <c r="V54" i="15" s="1"/>
  <c r="W25" i="15"/>
  <c r="W56" i="15" s="1"/>
  <c r="V26" i="15"/>
  <c r="V57" i="15" s="1"/>
  <c r="F26" i="15"/>
  <c r="U26" i="15" s="1"/>
  <c r="U57" i="15" s="1"/>
  <c r="V27" i="15"/>
  <c r="V58" i="15" s="1"/>
  <c r="C59" i="15"/>
  <c r="F59" i="15"/>
  <c r="H59" i="15"/>
  <c r="J59" i="15"/>
  <c r="L59" i="15"/>
  <c r="N59" i="15"/>
  <c r="P59" i="15"/>
  <c r="R59" i="15"/>
  <c r="T59" i="15"/>
  <c r="V283" i="15"/>
  <c r="F284" i="15"/>
  <c r="I284" i="15" s="1"/>
  <c r="L284" i="15" s="1"/>
  <c r="O284" i="15" s="1"/>
  <c r="R284" i="15" s="1"/>
  <c r="C316" i="15" s="1"/>
  <c r="F316" i="15" s="1"/>
  <c r="I316" i="15" s="1"/>
  <c r="L316" i="15" s="1"/>
  <c r="O316" i="15" s="1"/>
  <c r="R316" i="15" s="1"/>
  <c r="H284" i="15"/>
  <c r="K284" i="15" s="1"/>
  <c r="G476" i="15"/>
  <c r="J476" i="15" s="1"/>
  <c r="M476" i="15" s="1"/>
  <c r="P476" i="15" s="1"/>
  <c r="S476" i="15" s="1"/>
  <c r="D508" i="15" s="1"/>
  <c r="G508" i="15" s="1"/>
  <c r="J508" i="15" s="1"/>
  <c r="M508" i="15" s="1"/>
  <c r="P508" i="15" s="1"/>
  <c r="S508" i="15" s="1"/>
  <c r="W9" i="15"/>
  <c r="W40" i="15" s="1"/>
  <c r="V10" i="15"/>
  <c r="V41" i="15" s="1"/>
  <c r="V11" i="15"/>
  <c r="V42" i="15" s="1"/>
  <c r="V155" i="15"/>
  <c r="F156" i="15"/>
  <c r="O156" i="15" s="1"/>
  <c r="R156" i="15" s="1"/>
  <c r="C188" i="15" s="1"/>
  <c r="F188" i="15" s="1"/>
  <c r="I188" i="15" s="1"/>
  <c r="L188" i="15" s="1"/>
  <c r="O188" i="15" s="1"/>
  <c r="R188" i="15" s="1"/>
  <c r="V219" i="15"/>
  <c r="F348" i="15"/>
  <c r="I348" i="15" s="1"/>
  <c r="L348" i="15" s="1"/>
  <c r="O348" i="15" s="1"/>
  <c r="R348" i="15" s="1"/>
  <c r="C380" i="15" s="1"/>
  <c r="F380" i="15" s="1"/>
  <c r="I380" i="15" s="1"/>
  <c r="L380" i="15" s="1"/>
  <c r="O380" i="15" s="1"/>
  <c r="R380" i="15" s="1"/>
  <c r="G412" i="15"/>
  <c r="J412" i="15" s="1"/>
  <c r="M412" i="15" s="1"/>
  <c r="P412" i="15" s="1"/>
  <c r="S412" i="15" s="1"/>
  <c r="D444" i="15" s="1"/>
  <c r="G444" i="15" s="1"/>
  <c r="J444" i="15" s="1"/>
  <c r="M444" i="15" s="1"/>
  <c r="P444" i="15" s="1"/>
  <c r="S444" i="15" s="1"/>
  <c r="C28" i="15"/>
  <c r="C29" i="15" s="1"/>
  <c r="E28" i="15"/>
  <c r="E29" i="15" s="1"/>
  <c r="G28" i="15"/>
  <c r="I28" i="15"/>
  <c r="K28" i="15"/>
  <c r="M28" i="15"/>
  <c r="O28" i="15"/>
  <c r="Q28" i="15"/>
  <c r="S28" i="15"/>
  <c r="V8" i="15"/>
  <c r="V39" i="15" s="1"/>
  <c r="V9" i="15"/>
  <c r="V40" i="15" s="1"/>
  <c r="W11" i="15"/>
  <c r="W42" i="15" s="1"/>
  <c r="V12" i="15"/>
  <c r="V43" i="15" s="1"/>
  <c r="V13" i="15"/>
  <c r="V44" i="15" s="1"/>
  <c r="W15" i="15"/>
  <c r="W46" i="15" s="1"/>
  <c r="V16" i="15"/>
  <c r="V47" i="15" s="1"/>
  <c r="V17" i="15"/>
  <c r="V48" i="15" s="1"/>
  <c r="W19" i="15"/>
  <c r="W50" i="15" s="1"/>
  <c r="V20" i="15"/>
  <c r="V51" i="15" s="1"/>
  <c r="V21" i="15"/>
  <c r="V52" i="15" s="1"/>
  <c r="W23" i="15"/>
  <c r="W54" i="15" s="1"/>
  <c r="V24" i="15"/>
  <c r="V55" i="15" s="1"/>
  <c r="V25" i="15"/>
  <c r="V56" i="15" s="1"/>
  <c r="W27" i="15"/>
  <c r="W58" i="15" s="1"/>
  <c r="V294" i="15"/>
  <c r="V315" i="15" s="1"/>
  <c r="U443" i="15"/>
  <c r="F412" i="15"/>
  <c r="I412" i="15" s="1"/>
  <c r="L412" i="15" s="1"/>
  <c r="O412" i="15" s="1"/>
  <c r="R412" i="15" s="1"/>
  <c r="C444" i="15" s="1"/>
  <c r="F444" i="15" s="1"/>
  <c r="I444" i="15" s="1"/>
  <c r="L444" i="15" s="1"/>
  <c r="O444" i="15" s="1"/>
  <c r="R444" i="15" s="1"/>
  <c r="U507" i="15"/>
  <c r="F476" i="15"/>
  <c r="I476" i="15" s="1"/>
  <c r="L476" i="15" s="1"/>
  <c r="O476" i="15" s="1"/>
  <c r="R476" i="15" s="1"/>
  <c r="C508" i="15" s="1"/>
  <c r="F508" i="15" s="1"/>
  <c r="I508" i="15" s="1"/>
  <c r="L508" i="15" s="1"/>
  <c r="O508" i="15" s="1"/>
  <c r="R508" i="15" s="1"/>
  <c r="U572" i="15"/>
  <c r="F540" i="15"/>
  <c r="I540" i="15" s="1"/>
  <c r="L540" i="15" s="1"/>
  <c r="O540" i="15" s="1"/>
  <c r="R540" i="15" s="1"/>
  <c r="C573" i="15" s="1"/>
  <c r="F573" i="15" s="1"/>
  <c r="I573" i="15" s="1"/>
  <c r="L573" i="15" s="1"/>
  <c r="O573" i="15" s="1"/>
  <c r="R573" i="15" s="1"/>
  <c r="V603" i="15"/>
  <c r="U635" i="15"/>
  <c r="F604" i="15"/>
  <c r="I604" i="15" s="1"/>
  <c r="L604" i="15" s="1"/>
  <c r="O604" i="15" s="1"/>
  <c r="R604" i="15" s="1"/>
  <c r="C636" i="15" s="1"/>
  <c r="F636" i="15" s="1"/>
  <c r="I636" i="15" s="1"/>
  <c r="L636" i="15" s="1"/>
  <c r="O636" i="15" s="1"/>
  <c r="R636" i="15" s="1"/>
  <c r="D59" i="15"/>
  <c r="U379" i="15"/>
  <c r="U187" i="15"/>
  <c r="U72" i="15"/>
  <c r="U104" i="15" s="1"/>
  <c r="U9" i="15"/>
  <c r="U40" i="15" s="1"/>
  <c r="U74" i="15"/>
  <c r="U106" i="15" s="1"/>
  <c r="F11" i="15"/>
  <c r="U11" i="15" s="1"/>
  <c r="U42" i="15" s="1"/>
  <c r="U76" i="15"/>
  <c r="U108" i="15" s="1"/>
  <c r="F13" i="15"/>
  <c r="U13" i="15" s="1"/>
  <c r="U44" i="15" s="1"/>
  <c r="U78" i="15"/>
  <c r="U110" i="15" s="1"/>
  <c r="F15" i="15"/>
  <c r="U15" i="15" s="1"/>
  <c r="U46" i="15" s="1"/>
  <c r="U80" i="15"/>
  <c r="U112" i="15" s="1"/>
  <c r="F17" i="15"/>
  <c r="U17" i="15" s="1"/>
  <c r="U48" i="15" s="1"/>
  <c r="U82" i="15"/>
  <c r="U114" i="15" s="1"/>
  <c r="F19" i="15"/>
  <c r="U19" i="15" s="1"/>
  <c r="U50" i="15" s="1"/>
  <c r="U84" i="15"/>
  <c r="U116" i="15" s="1"/>
  <c r="F21" i="15"/>
  <c r="U21" i="15" s="1"/>
  <c r="U52" i="15" s="1"/>
  <c r="U86" i="15"/>
  <c r="U118" i="15" s="1"/>
  <c r="F23" i="15"/>
  <c r="U23" i="15" s="1"/>
  <c r="U54" i="15" s="1"/>
  <c r="U88" i="15"/>
  <c r="U120" i="15" s="1"/>
  <c r="F25" i="15"/>
  <c r="U25" i="15" s="1"/>
  <c r="U56" i="15" s="1"/>
  <c r="U90" i="15"/>
  <c r="U122" i="15" s="1"/>
  <c r="F27" i="15"/>
  <c r="U27" i="15" s="1"/>
  <c r="U58" i="15" s="1"/>
  <c r="V358" i="15"/>
  <c r="V379" i="15" s="1"/>
  <c r="V347" i="15"/>
  <c r="V411" i="15"/>
  <c r="V422" i="15"/>
  <c r="V443" i="15" s="1"/>
  <c r="V475" i="15"/>
  <c r="V486" i="15"/>
  <c r="V507" i="15" s="1"/>
  <c r="V539" i="15"/>
  <c r="V551" i="15"/>
  <c r="V572" i="15" s="1"/>
  <c r="U155" i="15"/>
  <c r="G156" i="15"/>
  <c r="J156" i="15" s="1"/>
  <c r="M156" i="15" s="1"/>
  <c r="D188" i="15" s="1"/>
  <c r="G188" i="15" s="1"/>
  <c r="J188" i="15" s="1"/>
  <c r="M188" i="15" s="1"/>
  <c r="P188" i="15" s="1"/>
  <c r="S188" i="15" s="1"/>
  <c r="G220" i="15"/>
  <c r="J220" i="15" s="1"/>
  <c r="M220" i="15" s="1"/>
  <c r="P220" i="15" s="1"/>
  <c r="S220" i="15" s="1"/>
  <c r="D252" i="15" s="1"/>
  <c r="G252" i="15" s="1"/>
  <c r="J252" i="15" s="1"/>
  <c r="M252" i="15" s="1"/>
  <c r="P252" i="15" s="1"/>
  <c r="S252" i="15" s="1"/>
  <c r="U283" i="15"/>
  <c r="G284" i="15"/>
  <c r="J284" i="15" s="1"/>
  <c r="M284" i="15" s="1"/>
  <c r="P284" i="15" s="1"/>
  <c r="S284" i="15" s="1"/>
  <c r="D316" i="15" s="1"/>
  <c r="G316" i="15" s="1"/>
  <c r="J316" i="15" s="1"/>
  <c r="M316" i="15" s="1"/>
  <c r="U347" i="15"/>
  <c r="G348" i="15"/>
  <c r="J348" i="15" s="1"/>
  <c r="M348" i="15" s="1"/>
  <c r="P348" i="15" s="1"/>
  <c r="S348" i="15" s="1"/>
  <c r="D380" i="15" s="1"/>
  <c r="G380" i="15" s="1"/>
  <c r="J380" i="15" s="1"/>
  <c r="M380" i="15" s="1"/>
  <c r="P380" i="15" s="1"/>
  <c r="S380" i="15" s="1"/>
  <c r="U411" i="15"/>
  <c r="U475" i="15"/>
  <c r="U539" i="15"/>
  <c r="U71" i="15"/>
  <c r="U103" i="15" s="1"/>
  <c r="F8" i="15"/>
  <c r="U8" i="15" s="1"/>
  <c r="U39" i="15" s="1"/>
  <c r="U75" i="15"/>
  <c r="U107" i="15" s="1"/>
  <c r="F12" i="15"/>
  <c r="W8" i="15"/>
  <c r="W39" i="15" s="1"/>
  <c r="U10" i="15"/>
  <c r="U41" i="15" s="1"/>
  <c r="W10" i="15"/>
  <c r="W41" i="15" s="1"/>
  <c r="W12" i="15"/>
  <c r="W43" i="15" s="1"/>
  <c r="W14" i="15"/>
  <c r="W45" i="15" s="1"/>
  <c r="U16" i="15"/>
  <c r="U47" i="15" s="1"/>
  <c r="W16" i="15"/>
  <c r="W47" i="15" s="1"/>
  <c r="W18" i="15"/>
  <c r="W49" i="15" s="1"/>
  <c r="U20" i="15"/>
  <c r="U51" i="15" s="1"/>
  <c r="W20" i="15"/>
  <c r="W51" i="15" s="1"/>
  <c r="W22" i="15"/>
  <c r="W53" i="15" s="1"/>
  <c r="U24" i="15"/>
  <c r="U55" i="15" s="1"/>
  <c r="W24" i="15"/>
  <c r="W55" i="15" s="1"/>
  <c r="W26" i="15"/>
  <c r="W57" i="15" s="1"/>
  <c r="E59" i="15"/>
  <c r="G59" i="15"/>
  <c r="I59" i="15"/>
  <c r="K59" i="15"/>
  <c r="M59" i="15"/>
  <c r="O59" i="15"/>
  <c r="Q59" i="15"/>
  <c r="S59" i="15"/>
  <c r="V91" i="15"/>
  <c r="V123" i="15"/>
  <c r="V166" i="15"/>
  <c r="V187" i="15" s="1"/>
  <c r="U603" i="15"/>
  <c r="G604" i="15"/>
  <c r="J604" i="15" s="1"/>
  <c r="M604" i="15" s="1"/>
  <c r="P604" i="15" s="1"/>
  <c r="S604" i="15" s="1"/>
  <c r="D636" i="15" s="1"/>
  <c r="G636" i="15" s="1"/>
  <c r="J636" i="15" s="1"/>
  <c r="M636" i="15" s="1"/>
  <c r="P636" i="15" s="1"/>
  <c r="S636" i="15" s="1"/>
  <c r="V614" i="15"/>
  <c r="V635" i="15" s="1"/>
  <c r="N284" i="15" l="1"/>
  <c r="Q284" i="15" s="1"/>
  <c r="T284" i="15" s="1"/>
  <c r="E316" i="15" s="1"/>
  <c r="H316" i="15" s="1"/>
  <c r="K316" i="15" s="1"/>
  <c r="H476" i="15"/>
  <c r="K476" i="15" s="1"/>
  <c r="N476" i="15" s="1"/>
  <c r="Q476" i="15" s="1"/>
  <c r="T476" i="15" s="1"/>
  <c r="E508" i="15" s="1"/>
  <c r="H508" i="15" s="1"/>
  <c r="K508" i="15" s="1"/>
  <c r="N508" i="15" s="1"/>
  <c r="Q508" i="15" s="1"/>
  <c r="T508" i="15" s="1"/>
  <c r="V38" i="15"/>
  <c r="V59" i="15" s="1"/>
  <c r="V28" i="15"/>
  <c r="H540" i="15"/>
  <c r="K540" i="15" s="1"/>
  <c r="N540" i="15" s="1"/>
  <c r="Q540" i="15" s="1"/>
  <c r="T540" i="15" s="1"/>
  <c r="E573" i="15" s="1"/>
  <c r="H573" i="15" s="1"/>
  <c r="K573" i="15" s="1"/>
  <c r="N573" i="15" s="1"/>
  <c r="Q573" i="15" s="1"/>
  <c r="T573" i="15" s="1"/>
  <c r="W603" i="15"/>
  <c r="H604" i="15"/>
  <c r="K604" i="15" s="1"/>
  <c r="N604" i="15" s="1"/>
  <c r="Q604" i="15" s="1"/>
  <c r="T604" i="15" s="1"/>
  <c r="E636" i="15" s="1"/>
  <c r="H636" i="15" s="1"/>
  <c r="K636" i="15" s="1"/>
  <c r="N636" i="15" s="1"/>
  <c r="Q636" i="15" s="1"/>
  <c r="T636" i="15" s="1"/>
  <c r="H412" i="15"/>
  <c r="K412" i="15" s="1"/>
  <c r="N412" i="15" s="1"/>
  <c r="Q412" i="15" s="1"/>
  <c r="T412" i="15" s="1"/>
  <c r="E444" i="15" s="1"/>
  <c r="H444" i="15" s="1"/>
  <c r="K444" i="15" s="1"/>
  <c r="N444" i="15" s="1"/>
  <c r="Q444" i="15" s="1"/>
  <c r="T444" i="15" s="1"/>
  <c r="N156" i="15"/>
  <c r="Q156" i="15" s="1"/>
  <c r="T156" i="15" s="1"/>
  <c r="E188" i="15" s="1"/>
  <c r="H188" i="15" s="1"/>
  <c r="K188" i="15" s="1"/>
  <c r="N188" i="15" s="1"/>
  <c r="Q188" i="15" s="1"/>
  <c r="T188" i="15" s="1"/>
  <c r="F28" i="15"/>
  <c r="F29" i="15" s="1"/>
  <c r="I29" i="15" s="1"/>
  <c r="L29" i="15" s="1"/>
  <c r="O29" i="15" s="1"/>
  <c r="R29" i="15" s="1"/>
  <c r="C60" i="15" s="1"/>
  <c r="F60" i="15" s="1"/>
  <c r="I60" i="15" s="1"/>
  <c r="L60" i="15" s="1"/>
  <c r="O60" i="15" s="1"/>
  <c r="R60" i="15" s="1"/>
  <c r="W155" i="15"/>
  <c r="W251" i="15"/>
  <c r="V251" i="15"/>
  <c r="U123" i="15"/>
  <c r="P316" i="15"/>
  <c r="S316" i="15" s="1"/>
  <c r="N316" i="15"/>
  <c r="H252" i="15"/>
  <c r="K252" i="15" s="1"/>
  <c r="N252" i="15" s="1"/>
  <c r="Q252" i="15" s="1"/>
  <c r="T252" i="15" s="1"/>
  <c r="W187" i="15"/>
  <c r="W539" i="15"/>
  <c r="W635" i="15"/>
  <c r="W91" i="15"/>
  <c r="W475" i="15"/>
  <c r="W219" i="15"/>
  <c r="K92" i="15"/>
  <c r="N92" i="15" s="1"/>
  <c r="Q92" i="15" s="1"/>
  <c r="T92" i="15" s="1"/>
  <c r="E124" i="15" s="1"/>
  <c r="H124" i="15" s="1"/>
  <c r="K124" i="15" s="1"/>
  <c r="N124" i="15" s="1"/>
  <c r="Q124" i="15" s="1"/>
  <c r="T124" i="15" s="1"/>
  <c r="U12" i="15"/>
  <c r="U43" i="15" s="1"/>
  <c r="F92" i="15"/>
  <c r="I92" i="15" s="1"/>
  <c r="L92" i="15" s="1"/>
  <c r="O92" i="15" s="1"/>
  <c r="R92" i="15" s="1"/>
  <c r="C124" i="15" s="1"/>
  <c r="F124" i="15" s="1"/>
  <c r="I124" i="15" s="1"/>
  <c r="W507" i="15"/>
  <c r="W283" i="15"/>
  <c r="W123" i="15"/>
  <c r="W572" i="15"/>
  <c r="W443" i="15"/>
  <c r="W379" i="15"/>
  <c r="W315" i="15"/>
  <c r="W411" i="15"/>
  <c r="W347" i="15"/>
  <c r="H29" i="15"/>
  <c r="K29" i="15" s="1"/>
  <c r="N29" i="15" s="1"/>
  <c r="Q29" i="15" s="1"/>
  <c r="T29" i="15" s="1"/>
  <c r="E60" i="15" s="1"/>
  <c r="H60" i="15" s="1"/>
  <c r="K60" i="15" s="1"/>
  <c r="N60" i="15" s="1"/>
  <c r="Q60" i="15" s="1"/>
  <c r="T60" i="15" s="1"/>
  <c r="G29" i="15"/>
  <c r="J29" i="15" s="1"/>
  <c r="M29" i="15" s="1"/>
  <c r="P29" i="15" s="1"/>
  <c r="S29" i="15" s="1"/>
  <c r="D60" i="15" s="1"/>
  <c r="G60" i="15" s="1"/>
  <c r="J60" i="15" s="1"/>
  <c r="M60" i="15" s="1"/>
  <c r="P60" i="15" s="1"/>
  <c r="S60" i="15" s="1"/>
  <c r="W38" i="15"/>
  <c r="W59" i="15" s="1"/>
  <c r="W28" i="15"/>
  <c r="U91" i="15"/>
  <c r="U38" i="15"/>
  <c r="L124" i="15" l="1"/>
  <c r="O124" i="15" s="1"/>
  <c r="R124" i="15" s="1"/>
  <c r="Q316" i="15"/>
  <c r="T316" i="15" s="1"/>
  <c r="U28" i="15"/>
  <c r="U59" i="15"/>
</calcChain>
</file>

<file path=xl/sharedStrings.xml><?xml version="1.0" encoding="utf-8"?>
<sst xmlns="http://schemas.openxmlformats.org/spreadsheetml/2006/main" count="4098" uniqueCount="107">
  <si>
    <t>No.</t>
  </si>
  <si>
    <t>Kecamatan</t>
  </si>
  <si>
    <t>Mei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</si>
  <si>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</si>
  <si>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</si>
  <si>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</si>
  <si>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</si>
  <si>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</si>
  <si>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</si>
  <si>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</si>
  <si>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</si>
  <si>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</si>
  <si>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</si>
  <si>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</si>
  <si>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</si>
  <si>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</si>
  <si>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</si>
  <si>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</si>
  <si>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</si>
  <si>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</si>
  <si>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</si>
  <si>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</si>
  <si>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</si>
  <si>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Kampar Kiri</t>
  </si>
  <si>
    <t>XIII Koto Kampar</t>
  </si>
  <si>
    <t>Siak Hulu</t>
  </si>
  <si>
    <t>Kampar</t>
  </si>
  <si>
    <t>Tapung</t>
  </si>
  <si>
    <t>Tambang</t>
  </si>
  <si>
    <t>Kampar Kiri Hulu</t>
  </si>
  <si>
    <t>Kampar Kiri Hilir</t>
  </si>
  <si>
    <t>Tapung Hulu</t>
  </si>
  <si>
    <t>Tapung Hilir</t>
  </si>
  <si>
    <t>Salo</t>
  </si>
  <si>
    <t>Rumbio Jaya</t>
  </si>
  <si>
    <t>Kampar Timur</t>
  </si>
  <si>
    <t>Kampar Kiri Tengah</t>
  </si>
  <si>
    <t>Kampar Utara</t>
  </si>
  <si>
    <t>Gunung Sahilan</t>
  </si>
  <si>
    <t>Perhentian Raja</t>
  </si>
  <si>
    <t>Bulan</t>
  </si>
  <si>
    <t>Januari</t>
  </si>
  <si>
    <t>Februari</t>
  </si>
  <si>
    <t>Maret</t>
  </si>
  <si>
    <t>April</t>
  </si>
  <si>
    <t>Juni</t>
  </si>
  <si>
    <t>Jumlah (Jan s/d Jun)</t>
  </si>
  <si>
    <t>T</t>
  </si>
  <si>
    <t>P</t>
  </si>
  <si>
    <t>21</t>
  </si>
  <si>
    <t>22</t>
  </si>
  <si>
    <t>23</t>
  </si>
  <si>
    <t>Keterangan :</t>
  </si>
  <si>
    <t>T = Luas Tanam (Ha)</t>
  </si>
  <si>
    <t>P = Luas Panen (Ha)</t>
  </si>
  <si>
    <t>Komoditi :</t>
  </si>
  <si>
    <t>Padi Sawah</t>
  </si>
  <si>
    <t>Total</t>
  </si>
  <si>
    <t>Kumulatif</t>
  </si>
  <si>
    <t>Padi Ladang</t>
  </si>
  <si>
    <t xml:space="preserve">Padi </t>
  </si>
  <si>
    <t>Jumlah (Jan s/d Des)</t>
  </si>
  <si>
    <t>Juli</t>
  </si>
  <si>
    <t>Agustus</t>
  </si>
  <si>
    <t>September</t>
  </si>
  <si>
    <t>Oktober</t>
  </si>
  <si>
    <t>November</t>
  </si>
  <si>
    <t>Desember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</si>
  <si>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</si>
  <si>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</si>
  <si>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</si>
  <si>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</si>
  <si>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</si>
  <si>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</si>
  <si>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</si>
  <si>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</si>
  <si>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</si>
  <si>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</si>
  <si>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</si>
  <si>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</si>
  <si>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</si>
  <si>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</si>
  <si>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</si>
  <si>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</si>
  <si>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</si>
  <si>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</si>
  <si>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</si>
  <si>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</si>
  <si>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</si>
  <si>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Jagung</t>
  </si>
  <si>
    <t>Kedelai</t>
  </si>
  <si>
    <t>Kacang Tanah</t>
  </si>
  <si>
    <t>Kacang Hijau</t>
  </si>
  <si>
    <t>Ubi Kayu</t>
  </si>
  <si>
    <t>Ubi Jalar</t>
  </si>
  <si>
    <t xml:space="preserve"> </t>
  </si>
  <si>
    <t>Koto Kampar Hulu</t>
  </si>
  <si>
    <t>Kuok</t>
  </si>
  <si>
    <t>Bangkinang Kota</t>
  </si>
  <si>
    <t xml:space="preserve">Bangkinang </t>
  </si>
  <si>
    <t xml:space="preserve">* perubahan nama Bangkinang menjadi Bangkinang Kota, Bangkinang Seberang menjadi Bangkinang berdasarkan PERDA Pemda Kab. Kampar No …Tahun 2013 tentang perubahan nama kecamatan di Kabupaten Kampar </t>
  </si>
  <si>
    <t>Talas</t>
  </si>
  <si>
    <t>talas</t>
  </si>
  <si>
    <t>PRO</t>
  </si>
  <si>
    <t>Kampa</t>
  </si>
  <si>
    <t>PRO = Produksi</t>
  </si>
  <si>
    <t>DATA LUAS TANAM, PANEN DAN PRODUKISI TANAMAN PADI DAN PALAWIJA PER KECAMATAN DI KABUPATEN KAMPAR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</si>
</sst>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8">
    <xf numFmtId="0" fontId="0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6">
    <xf numFmtId="0" fontId="0" fillId="0" borderId="0" xfId="0"/>
    <xf numFmtId="164" fontId="12" fillId="0" borderId="0" xfId="1" applyNumberFormat="1" applyFont="1"/>
    <xf numFmtId="164" fontId="15" fillId="0" borderId="0" xfId="1" applyNumberFormat="1" applyFont="1"/>
    <xf numFmtId="164" fontId="14" fillId="0" borderId="1" xfId="1" quotePrefix="1" applyNumberFormat="1" applyFont="1" applyBorder="1" applyAlignment="1">
      <alignment horizontal="center"/>
    </xf>
    <xf numFmtId="164" fontId="14" fillId="0" borderId="2" xfId="1" quotePrefix="1" applyNumberFormat="1" applyFont="1" applyBorder="1" applyAlignment="1">
      <alignment horizontal="center"/>
    </xf>
    <xf numFmtId="164" fontId="14" fillId="0" borderId="3" xfId="1" quotePrefix="1" applyNumberFormat="1" applyFont="1" applyBorder="1" applyAlignment="1">
      <alignment horizontal="center"/>
    </xf>
    <xf numFmtId="164" fontId="15" fillId="0" borderId="4" xfId="1" quotePrefix="1" applyNumberFormat="1" applyFont="1" applyBorder="1" applyAlignment="1">
      <alignment horizontal="center"/>
    </xf>
    <xf numFmtId="164" fontId="15" fillId="0" borderId="5" xfId="1" applyNumberFormat="1" applyFont="1" applyBorder="1"/>
    <xf numFmtId="164" fontId="15" fillId="0" borderId="6" xfId="1" quotePrefix="1" applyNumberFormat="1" applyFont="1" applyBorder="1" applyAlignment="1">
      <alignment horizontal="center"/>
    </xf>
    <xf numFmtId="164" fontId="15" fillId="0" borderId="7" xfId="1" applyNumberFormat="1" applyFont="1" applyBorder="1"/>
    <xf numFmtId="164" fontId="15" fillId="0" borderId="8" xfId="1" quotePrefix="1" applyNumberFormat="1" applyFont="1" applyBorder="1" applyAlignment="1">
      <alignment horizontal="center"/>
    </xf>
    <xf numFmtId="164" fontId="15" fillId="0" borderId="9" xfId="1" applyNumberFormat="1" applyFont="1" applyBorder="1"/>
    <xf numFmtId="164" fontId="15" fillId="0" borderId="10" xfId="1" applyNumberFormat="1" applyFont="1" applyBorder="1"/>
    <xf numFmtId="164" fontId="15" fillId="0" borderId="11" xfId="1" applyNumberFormat="1" applyFont="1" applyBorder="1"/>
    <xf numFmtId="164" fontId="15" fillId="0" borderId="12" xfId="1" applyNumberFormat="1" applyFont="1" applyBorder="1"/>
    <xf numFmtId="164" fontId="14" fillId="0" borderId="2" xfId="1" applyNumberFormat="1" applyFont="1" applyBorder="1"/>
    <xf numFmtId="164" fontId="14" fillId="0" borderId="3" xfId="1" applyNumberFormat="1" applyFont="1" applyBorder="1"/>
    <xf numFmtId="164" fontId="14" fillId="0" borderId="1" xfId="1" applyNumberFormat="1" applyFont="1" applyBorder="1" applyAlignment="1">
      <alignment vertical="center"/>
    </xf>
    <xf numFmtId="164" fontId="14" fillId="0" borderId="2" xfId="1" applyNumberFormat="1" applyFont="1" applyBorder="1" applyAlignment="1">
      <alignment vertical="center"/>
    </xf>
    <xf numFmtId="164" fontId="14" fillId="0" borderId="3" xfId="1" applyNumberFormat="1" applyFont="1" applyBorder="1" applyAlignment="1">
      <alignment vertical="center"/>
    </xf>
    <xf numFmtId="164" fontId="14" fillId="0" borderId="13" xfId="1" quotePrefix="1" applyNumberFormat="1" applyFont="1" applyBorder="1" applyAlignment="1">
      <alignment horizontal="center"/>
    </xf>
    <xf numFmtId="164" fontId="15" fillId="0" borderId="14" xfId="1" applyNumberFormat="1" applyFont="1" applyBorder="1"/>
    <xf numFmtId="164" fontId="15" fillId="0" borderId="15" xfId="1" applyNumberFormat="1" applyFont="1" applyBorder="1"/>
    <xf numFmtId="164" fontId="14" fillId="0" borderId="13" xfId="1" applyNumberFormat="1" applyFont="1" applyBorder="1"/>
    <xf numFmtId="164" fontId="14" fillId="0" borderId="13" xfId="1" applyNumberFormat="1" applyFont="1" applyBorder="1" applyAlignment="1">
      <alignment vertical="center"/>
    </xf>
    <xf numFmtId="164" fontId="15" fillId="0" borderId="4" xfId="1" applyNumberFormat="1" applyFont="1" applyBorder="1"/>
    <xf numFmtId="164" fontId="15" fillId="0" borderId="6" xfId="1" applyNumberFormat="1" applyFont="1" applyBorder="1"/>
    <xf numFmtId="164" fontId="15" fillId="0" borderId="8" xfId="1" applyNumberFormat="1" applyFont="1" applyBorder="1"/>
    <xf numFmtId="164" fontId="14" fillId="0" borderId="1" xfId="1" applyNumberFormat="1" applyFont="1" applyBorder="1"/>
    <xf numFmtId="164" fontId="14" fillId="0" borderId="16" xfId="1" quotePrefix="1" applyNumberFormat="1" applyFont="1" applyBorder="1" applyAlignment="1">
      <alignment horizontal="center"/>
    </xf>
    <xf numFmtId="164" fontId="15" fillId="0" borderId="17" xfId="1" applyNumberFormat="1" applyFont="1" applyBorder="1"/>
    <xf numFmtId="164" fontId="15" fillId="0" borderId="18" xfId="1" applyNumberFormat="1" applyFont="1" applyBorder="1"/>
    <xf numFmtId="164" fontId="14" fillId="0" borderId="16" xfId="1" applyNumberFormat="1" applyFont="1" applyBorder="1"/>
    <xf numFmtId="164" fontId="14" fillId="0" borderId="16" xfId="1" applyNumberFormat="1" applyFont="1" applyBorder="1" applyAlignment="1">
      <alignment vertical="center"/>
    </xf>
    <xf numFmtId="164" fontId="15" fillId="0" borderId="19" xfId="1" applyNumberFormat="1" applyFont="1" applyBorder="1"/>
    <xf numFmtId="164" fontId="15" fillId="0" borderId="20" xfId="1" applyNumberFormat="1" applyFont="1" applyBorder="1"/>
    <xf numFmtId="164" fontId="15" fillId="0" borderId="21" xfId="1" applyNumberFormat="1" applyFont="1" applyBorder="1"/>
    <xf numFmtId="164" fontId="15" fillId="0" borderId="23" xfId="1" applyNumberFormat="1" applyFont="1" applyBorder="1"/>
    <xf numFmtId="164" fontId="15" fillId="0" borderId="26" xfId="1" applyNumberFormat="1" applyFont="1" applyBorder="1"/>
    <xf numFmtId="164" fontId="15" fillId="0" borderId="27" xfId="1" applyNumberFormat="1" applyFont="1" applyBorder="1"/>
    <xf numFmtId="164" fontId="15" fillId="0" borderId="28" xfId="1" applyNumberFormat="1" applyFont="1" applyBorder="1"/>
    <xf numFmtId="164" fontId="15" fillId="0" borderId="29" xfId="1" applyNumberFormat="1" applyFont="1" applyBorder="1"/>
    <xf numFmtId="164" fontId="15" fillId="0" borderId="30" xfId="1" applyNumberFormat="1" applyFont="1" applyBorder="1"/>
    <xf numFmtId="164" fontId="14" fillId="0" borderId="27" xfId="1" applyNumberFormat="1" applyFont="1" applyBorder="1" applyAlignment="1">
      <alignment horizontal="center"/>
    </xf>
    <xf numFmtId="164" fontId="14" fillId="0" borderId="25" xfId="1" applyNumberFormat="1" applyFont="1" applyBorder="1" applyAlignment="1">
      <alignment horizontal="center"/>
    </xf>
    <xf numFmtId="164" fontId="14" fillId="0" borderId="30" xfId="1" applyNumberFormat="1" applyFont="1" applyBorder="1" applyAlignment="1">
      <alignment horizontal="center"/>
    </xf>
    <xf numFmtId="164" fontId="15" fillId="0" borderId="33" xfId="1" applyNumberFormat="1" applyFont="1" applyBorder="1"/>
    <xf numFmtId="164" fontId="15" fillId="0" borderId="40" xfId="1" applyNumberFormat="1" applyFont="1" applyBorder="1"/>
    <xf numFmtId="164" fontId="14" fillId="0" borderId="41" xfId="1" applyNumberFormat="1" applyFont="1" applyBorder="1"/>
    <xf numFmtId="164" fontId="14" fillId="0" borderId="31" xfId="1" quotePrefix="1" applyNumberFormat="1" applyFont="1" applyBorder="1" applyAlignment="1">
      <alignment horizontal="center"/>
    </xf>
    <xf numFmtId="164" fontId="15" fillId="0" borderId="27" xfId="1" quotePrefix="1" applyNumberFormat="1" applyFont="1" applyBorder="1" applyAlignment="1">
      <alignment horizontal="center"/>
    </xf>
    <xf numFmtId="164" fontId="15" fillId="0" borderId="42" xfId="1" applyNumberFormat="1" applyFont="1" applyBorder="1"/>
    <xf numFmtId="164" fontId="15" fillId="0" borderId="0" xfId="1" applyNumberFormat="1" applyFont="1" applyBorder="1"/>
    <xf numFmtId="164" fontId="14" fillId="0" borderId="46" xfId="1" quotePrefix="1" applyNumberFormat="1" applyFont="1" applyBorder="1" applyAlignment="1">
      <alignment horizontal="center"/>
    </xf>
    <xf numFmtId="164" fontId="14" fillId="0" borderId="31" xfId="1" applyNumberFormat="1" applyFont="1" applyBorder="1"/>
    <xf numFmtId="164" fontId="14" fillId="2" borderId="27" xfId="1" applyNumberFormat="1" applyFont="1" applyFill="1" applyBorder="1" applyAlignment="1">
      <alignment horizontal="center"/>
    </xf>
    <xf numFmtId="164" fontId="14" fillId="2" borderId="1" xfId="1" quotePrefix="1" applyNumberFormat="1" applyFont="1" applyFill="1" applyBorder="1" applyAlignment="1">
      <alignment horizontal="center"/>
    </xf>
    <xf numFmtId="164" fontId="15" fillId="2" borderId="21" xfId="1" applyNumberFormat="1" applyFont="1" applyFill="1" applyBorder="1"/>
    <xf numFmtId="164" fontId="15" fillId="2" borderId="23" xfId="1" applyNumberFormat="1" applyFont="1" applyFill="1" applyBorder="1"/>
    <xf numFmtId="164" fontId="15" fillId="2" borderId="33" xfId="1" applyNumberFormat="1" applyFont="1" applyFill="1" applyBorder="1"/>
    <xf numFmtId="164" fontId="14" fillId="2" borderId="1" xfId="1" applyNumberFormat="1" applyFont="1" applyFill="1" applyBorder="1"/>
    <xf numFmtId="164" fontId="14" fillId="2" borderId="1" xfId="1" applyNumberFormat="1" applyFont="1" applyFill="1" applyBorder="1" applyAlignment="1">
      <alignment vertical="center"/>
    </xf>
    <xf numFmtId="164" fontId="15" fillId="2" borderId="0" xfId="1" applyNumberFormat="1" applyFont="1" applyFill="1"/>
    <xf numFmtId="164" fontId="15" fillId="2" borderId="8" xfId="1" applyNumberFormat="1" applyFont="1" applyFill="1" applyBorder="1"/>
    <xf numFmtId="164" fontId="15" fillId="2" borderId="7" xfId="1" applyNumberFormat="1" applyFont="1" applyFill="1" applyBorder="1"/>
    <xf numFmtId="164" fontId="15" fillId="2" borderId="6" xfId="1" applyNumberFormat="1" applyFont="1" applyFill="1" applyBorder="1"/>
    <xf numFmtId="164" fontId="15" fillId="2" borderId="4" xfId="1" applyNumberFormat="1" applyFont="1" applyFill="1" applyBorder="1"/>
    <xf numFmtId="164" fontId="15" fillId="2" borderId="5" xfId="1" applyNumberFormat="1" applyFont="1" applyFill="1" applyBorder="1"/>
    <xf numFmtId="0" fontId="0" fillId="2" borderId="0" xfId="0" applyFill="1"/>
    <xf numFmtId="164" fontId="15" fillId="2" borderId="18" xfId="1" applyNumberFormat="1" applyFont="1" applyFill="1" applyBorder="1"/>
    <xf numFmtId="164" fontId="14" fillId="2" borderId="16" xfId="1" applyNumberFormat="1" applyFont="1" applyFill="1" applyBorder="1"/>
    <xf numFmtId="164" fontId="15" fillId="2" borderId="26" xfId="1" applyNumberFormat="1" applyFont="1" applyFill="1" applyBorder="1"/>
    <xf numFmtId="164" fontId="14" fillId="2" borderId="16" xfId="1" quotePrefix="1" applyNumberFormat="1" applyFont="1" applyFill="1" applyBorder="1" applyAlignment="1">
      <alignment horizontal="center"/>
    </xf>
    <xf numFmtId="164" fontId="14" fillId="2" borderId="2" xfId="1" applyNumberFormat="1" applyFont="1" applyFill="1" applyBorder="1"/>
    <xf numFmtId="164" fontId="15" fillId="2" borderId="17" xfId="1" applyNumberFormat="1" applyFont="1" applyFill="1" applyBorder="1"/>
    <xf numFmtId="164" fontId="14" fillId="2" borderId="25" xfId="1" applyNumberFormat="1" applyFont="1" applyFill="1" applyBorder="1" applyAlignment="1">
      <alignment horizontal="center"/>
    </xf>
    <xf numFmtId="164" fontId="14" fillId="2" borderId="2" xfId="1" quotePrefix="1" applyNumberFormat="1" applyFont="1" applyFill="1" applyBorder="1" applyAlignment="1">
      <alignment horizontal="center"/>
    </xf>
    <xf numFmtId="164" fontId="15" fillId="2" borderId="19" xfId="1" applyNumberFormat="1" applyFont="1" applyFill="1" applyBorder="1"/>
    <xf numFmtId="164" fontId="15" fillId="2" borderId="9" xfId="1" applyNumberFormat="1" applyFont="1" applyFill="1" applyBorder="1"/>
    <xf numFmtId="164" fontId="14" fillId="2" borderId="2" xfId="1" applyNumberFormat="1" applyFont="1" applyFill="1" applyBorder="1" applyAlignment="1">
      <alignment vertical="center"/>
    </xf>
    <xf numFmtId="164" fontId="15" fillId="2" borderId="48" xfId="1" applyNumberFormat="1" applyFont="1" applyFill="1" applyBorder="1"/>
    <xf numFmtId="164" fontId="15" fillId="2" borderId="37" xfId="1" applyNumberFormat="1" applyFont="1" applyFill="1" applyBorder="1"/>
    <xf numFmtId="164" fontId="15" fillId="2" borderId="4" xfId="1" quotePrefix="1" applyNumberFormat="1" applyFont="1" applyFill="1" applyBorder="1" applyAlignment="1">
      <alignment horizontal="center"/>
    </xf>
    <xf numFmtId="164" fontId="15" fillId="2" borderId="14" xfId="1" applyNumberFormat="1" applyFont="1" applyFill="1" applyBorder="1"/>
    <xf numFmtId="164" fontId="15" fillId="2" borderId="6" xfId="1" quotePrefix="1" applyNumberFormat="1" applyFont="1" applyFill="1" applyBorder="1" applyAlignment="1">
      <alignment horizontal="center"/>
    </xf>
    <xf numFmtId="164" fontId="15" fillId="2" borderId="15" xfId="1" applyNumberFormat="1" applyFont="1" applyFill="1" applyBorder="1"/>
    <xf numFmtId="164" fontId="15" fillId="2" borderId="8" xfId="1" quotePrefix="1" applyNumberFormat="1" applyFont="1" applyFill="1" applyBorder="1" applyAlignment="1">
      <alignment horizontal="center"/>
    </xf>
    <xf numFmtId="164" fontId="16" fillId="2" borderId="7" xfId="4" applyNumberFormat="1" applyFont="1" applyFill="1" applyBorder="1"/>
    <xf numFmtId="164" fontId="16" fillId="2" borderId="7" xfId="6" applyNumberFormat="1" applyFont="1" applyFill="1" applyBorder="1"/>
    <xf numFmtId="164" fontId="16" fillId="2" borderId="7" xfId="7" applyNumberFormat="1" applyFont="1" applyFill="1" applyBorder="1"/>
    <xf numFmtId="164" fontId="16" fillId="2" borderId="49" xfId="4" applyNumberFormat="1" applyFont="1" applyFill="1" applyBorder="1"/>
    <xf numFmtId="164" fontId="14" fillId="2" borderId="13" xfId="1" applyNumberFormat="1" applyFont="1" applyFill="1" applyBorder="1"/>
    <xf numFmtId="164" fontId="14" fillId="2" borderId="3" xfId="1" applyNumberFormat="1" applyFont="1" applyFill="1" applyBorder="1"/>
    <xf numFmtId="164" fontId="15" fillId="2" borderId="10" xfId="1" applyNumberFormat="1" applyFont="1" applyFill="1" applyBorder="1"/>
    <xf numFmtId="164" fontId="15" fillId="2" borderId="29" xfId="1" applyNumberFormat="1" applyFont="1" applyFill="1" applyBorder="1"/>
    <xf numFmtId="164" fontId="15" fillId="2" borderId="20" xfId="1" applyNumberFormat="1" applyFont="1" applyFill="1" applyBorder="1"/>
    <xf numFmtId="164" fontId="16" fillId="2" borderId="7" xfId="8" applyNumberFormat="1" applyFont="1" applyFill="1" applyBorder="1"/>
    <xf numFmtId="164" fontId="16" fillId="2" borderId="7" xfId="25" applyNumberFormat="1" applyFont="1" applyFill="1" applyBorder="1"/>
    <xf numFmtId="164" fontId="14" fillId="0" borderId="50" xfId="1" quotePrefix="1" applyNumberFormat="1" applyFont="1" applyBorder="1" applyAlignment="1">
      <alignment horizontal="center"/>
    </xf>
    <xf numFmtId="164" fontId="14" fillId="2" borderId="30" xfId="1" applyNumberFormat="1" applyFont="1" applyFill="1" applyBorder="1" applyAlignment="1">
      <alignment horizontal="center"/>
    </xf>
    <xf numFmtId="164" fontId="14" fillId="2" borderId="13" xfId="1" quotePrefix="1" applyNumberFormat="1" applyFont="1" applyFill="1" applyBorder="1" applyAlignment="1">
      <alignment horizontal="center"/>
    </xf>
    <xf numFmtId="164" fontId="14" fillId="2" borderId="3" xfId="1" applyNumberFormat="1" applyFont="1" applyFill="1" applyBorder="1" applyAlignment="1">
      <alignment vertical="center"/>
    </xf>
    <xf numFmtId="164" fontId="15" fillId="2" borderId="35" xfId="1" applyNumberFormat="1" applyFont="1" applyFill="1" applyBorder="1"/>
    <xf numFmtId="164" fontId="14" fillId="2" borderId="3" xfId="1" quotePrefix="1" applyNumberFormat="1" applyFont="1" applyFill="1" applyBorder="1" applyAlignment="1">
      <alignment horizontal="center"/>
    </xf>
    <xf numFmtId="164" fontId="16" fillId="2" borderId="7" xfId="11" applyNumberFormat="1" applyFont="1" applyFill="1" applyBorder="1"/>
    <xf numFmtId="164" fontId="16" fillId="2" borderId="7" xfId="23" applyNumberFormat="1" applyFont="1" applyFill="1" applyBorder="1"/>
    <xf numFmtId="164" fontId="16" fillId="2" borderId="7" xfId="24" applyNumberFormat="1" applyFont="1" applyFill="1" applyBorder="1"/>
    <xf numFmtId="164" fontId="15" fillId="0" borderId="51" xfId="1" applyNumberFormat="1" applyFont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4" fillId="0" borderId="52" xfId="1" applyNumberFormat="1" applyFont="1" applyBorder="1" applyAlignment="1">
      <alignment horizontal="center"/>
    </xf>
    <xf numFmtId="164" fontId="14" fillId="2" borderId="52" xfId="1" applyNumberFormat="1" applyFont="1" applyFill="1" applyBorder="1" applyAlignment="1">
      <alignment horizontal="center"/>
    </xf>
    <xf numFmtId="164" fontId="16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7" xfId="58" applyNumberFormat="1" applyFont="1" applyFill="1" applyBorder="1"/>
    <xf numFmtId="164" fontId="16" fillId="2" borderId="7" xfId="59" applyNumberFormat="1" applyFont="1" applyFill="1" applyBorder="1"/>
    <xf numFmtId="164" fontId="16" fillId="2" borderId="7" xfId="55" applyNumberFormat="1" applyFont="1" applyFill="1" applyBorder="1"/>
    <xf numFmtId="164" fontId="16" fillId="2" borderId="7" xfId="58" applyNumberFormat="1" applyFont="1" applyFill="1" applyBorder="1"/>
    <xf numFmtId="164" fontId="16" fillId="2" borderId="7" xfId="59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60" applyNumberFormat="1" applyFont="1" applyFill="1" applyBorder="1"/>
    <xf numFmtId="164" fontId="16" fillId="2" borderId="7" xfId="61" applyNumberFormat="1" applyFont="1" applyFill="1" applyBorder="1"/>
    <xf numFmtId="164" fontId="16" fillId="2" borderId="7" xfId="66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62" applyNumberFormat="1" applyFont="1" applyFill="1" applyBorder="1"/>
    <xf numFmtId="164" fontId="16" fillId="2" borderId="9" xfId="62" applyNumberFormat="1" applyFont="1" applyFill="1" applyBorder="1"/>
    <xf numFmtId="164" fontId="16" fillId="2" borderId="7" xfId="107" applyNumberFormat="1" applyFont="1" applyFill="1" applyBorder="1"/>
    <xf numFmtId="164" fontId="16" fillId="2" borderId="9" xfId="66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8" applyNumberFormat="1" applyFont="1" applyFill="1" applyBorder="1"/>
    <xf numFmtId="164" fontId="16" fillId="2" borderId="7" xfId="59" applyNumberFormat="1" applyFont="1" applyFill="1" applyBorder="1"/>
    <xf numFmtId="164" fontId="16" fillId="2" borderId="7" xfId="60" applyNumberFormat="1" applyFont="1" applyFill="1" applyBorder="1"/>
    <xf numFmtId="164" fontId="16" fillId="2" borderId="7" xfId="61" applyNumberFormat="1" applyFont="1" applyFill="1" applyBorder="1"/>
    <xf numFmtId="164" fontId="16" fillId="2" borderId="9" xfId="61" applyNumberFormat="1" applyFont="1" applyFill="1" applyBorder="1"/>
    <xf numFmtId="164" fontId="16" fillId="2" borderId="7" xfId="64" applyNumberFormat="1" applyFont="1" applyFill="1" applyBorder="1"/>
    <xf numFmtId="164" fontId="16" fillId="2" borderId="9" xfId="64" applyNumberFormat="1" applyFont="1" applyFill="1" applyBorder="1"/>
    <xf numFmtId="164" fontId="16" fillId="2" borderId="7" xfId="65" applyNumberFormat="1" applyFont="1" applyFill="1" applyBorder="1"/>
    <xf numFmtId="164" fontId="16" fillId="2" borderId="7" xfId="66" applyNumberFormat="1" applyFont="1" applyFill="1" applyBorder="1"/>
    <xf numFmtId="164" fontId="16" fillId="2" borderId="7" xfId="66" applyNumberFormat="1" applyFont="1" applyFill="1" applyBorder="1"/>
    <xf numFmtId="164" fontId="16" fillId="2" borderId="7" xfId="67" applyNumberFormat="1" applyFont="1" applyFill="1" applyBorder="1"/>
    <xf numFmtId="164" fontId="16" fillId="2" borderId="7" xfId="68" applyNumberFormat="1" applyFont="1" applyFill="1" applyBorder="1"/>
    <xf numFmtId="164" fontId="16" fillId="2" borderId="7" xfId="69" applyNumberFormat="1" applyFont="1" applyFill="1" applyBorder="1"/>
    <xf numFmtId="164" fontId="16" fillId="2" borderId="9" xfId="69" applyNumberFormat="1" applyFont="1" applyFill="1" applyBorder="1"/>
    <xf numFmtId="164" fontId="16" fillId="2" borderId="7" xfId="70" applyNumberFormat="1" applyFont="1" applyFill="1" applyBorder="1"/>
    <xf numFmtId="164" fontId="16" fillId="2" borderId="9" xfId="70" applyNumberFormat="1" applyFont="1" applyFill="1" applyBorder="1"/>
    <xf numFmtId="164" fontId="16" fillId="2" borderId="7" xfId="66" applyNumberFormat="1" applyFont="1" applyFill="1" applyBorder="1"/>
    <xf numFmtId="164" fontId="16" fillId="2" borderId="7" xfId="71" applyNumberFormat="1" applyFont="1" applyFill="1" applyBorder="1"/>
    <xf numFmtId="164" fontId="16" fillId="2" borderId="7" xfId="66" applyNumberFormat="1" applyFont="1" applyFill="1" applyBorder="1"/>
    <xf numFmtId="164" fontId="16" fillId="2" borderId="7" xfId="72" applyNumberFormat="1" applyFont="1" applyFill="1" applyBorder="1"/>
    <xf numFmtId="164" fontId="16" fillId="2" borderId="7" xfId="73" applyNumberFormat="1" applyFont="1" applyFill="1" applyBorder="1"/>
    <xf numFmtId="164" fontId="16" fillId="2" borderId="7" xfId="74" applyNumberFormat="1" applyFont="1" applyFill="1" applyBorder="1"/>
    <xf numFmtId="164" fontId="16" fillId="2" borderId="9" xfId="74" applyNumberFormat="1" applyFont="1" applyFill="1" applyBorder="1"/>
    <xf numFmtId="164" fontId="16" fillId="2" borderId="7" xfId="75" applyNumberFormat="1" applyFont="1" applyFill="1" applyBorder="1"/>
    <xf numFmtId="164" fontId="16" fillId="2" borderId="9" xfId="75" applyNumberFormat="1" applyFont="1" applyFill="1" applyBorder="1"/>
    <xf numFmtId="164" fontId="16" fillId="2" borderId="7" xfId="55" applyNumberFormat="1" applyFont="1" applyFill="1" applyBorder="1"/>
    <xf numFmtId="164" fontId="16" fillId="2" borderId="7" xfId="56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8" applyNumberFormat="1" applyFont="1" applyFill="1" applyBorder="1"/>
    <xf numFmtId="164" fontId="16" fillId="2" borderId="7" xfId="59" applyNumberFormat="1" applyFont="1" applyFill="1" applyBorder="1"/>
    <xf numFmtId="164" fontId="16" fillId="2" borderId="7" xfId="60" applyNumberFormat="1" applyFont="1" applyFill="1" applyBorder="1"/>
    <xf numFmtId="164" fontId="16" fillId="2" borderId="7" xfId="61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8" applyNumberFormat="1" applyFont="1" applyFill="1" applyBorder="1"/>
    <xf numFmtId="164" fontId="16" fillId="2" borderId="7" xfId="59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8" applyNumberFormat="1" applyFont="1" applyFill="1" applyBorder="1"/>
    <xf numFmtId="164" fontId="16" fillId="2" borderId="9" xfId="58" applyNumberFormat="1" applyFont="1" applyFill="1" applyBorder="1"/>
    <xf numFmtId="164" fontId="16" fillId="2" borderId="7" xfId="59" applyNumberFormat="1" applyFont="1" applyFill="1" applyBorder="1"/>
    <xf numFmtId="164" fontId="16" fillId="2" borderId="9" xfId="59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8" applyNumberFormat="1" applyFont="1" applyFill="1" applyBorder="1"/>
    <xf numFmtId="164" fontId="16" fillId="2" borderId="7" xfId="59" applyNumberFormat="1" applyFont="1" applyFill="1" applyBorder="1"/>
    <xf numFmtId="164" fontId="16" fillId="2" borderId="7" xfId="60" applyNumberFormat="1" applyFont="1" applyFill="1" applyBorder="1"/>
    <xf numFmtId="164" fontId="16" fillId="2" borderId="7" xfId="61" applyNumberFormat="1" applyFont="1" applyFill="1" applyBorder="1"/>
    <xf numFmtId="164" fontId="16" fillId="2" borderId="7" xfId="64" applyNumberFormat="1" applyFont="1" applyFill="1" applyBorder="1"/>
    <xf numFmtId="164" fontId="16" fillId="2" borderId="7" xfId="65" applyNumberFormat="1" applyFont="1" applyFill="1" applyBorder="1"/>
    <xf numFmtId="164" fontId="16" fillId="2" borderId="7" xfId="66" applyNumberFormat="1" applyFont="1" applyFill="1" applyBorder="1"/>
    <xf numFmtId="164" fontId="16" fillId="2" borderId="7" xfId="67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7" fillId="2" borderId="7" xfId="55" applyNumberFormat="1" applyFont="1" applyFill="1" applyBorder="1"/>
    <xf numFmtId="164" fontId="16" fillId="2" borderId="7" xfId="55" applyNumberFormat="1" applyFont="1" applyFill="1" applyBorder="1"/>
    <xf numFmtId="164" fontId="16" fillId="2" borderId="9" xfId="55" applyNumberFormat="1" applyFont="1" applyFill="1" applyBorder="1"/>
    <xf numFmtId="164" fontId="16" fillId="2" borderId="7" xfId="56" applyNumberFormat="1" applyFont="1" applyFill="1" applyBorder="1"/>
    <xf numFmtId="164" fontId="16" fillId="2" borderId="9" xfId="56" applyNumberFormat="1" applyFont="1" applyFill="1" applyBorder="1"/>
    <xf numFmtId="164" fontId="16" fillId="2" borderId="7" xfId="58" applyNumberFormat="1" applyFont="1" applyFill="1" applyBorder="1"/>
    <xf numFmtId="164" fontId="16" fillId="2" borderId="7" xfId="58" applyNumberFormat="1" applyFont="1" applyFill="1" applyBorder="1"/>
    <xf numFmtId="164" fontId="16" fillId="2" borderId="7" xfId="59" applyNumberFormat="1" applyFont="1" applyFill="1" applyBorder="1"/>
    <xf numFmtId="164" fontId="14" fillId="0" borderId="33" xfId="1" applyNumberFormat="1" applyFont="1" applyBorder="1" applyAlignment="1">
      <alignment horizontal="center"/>
    </xf>
    <xf numFmtId="164" fontId="14" fillId="0" borderId="35" xfId="1" applyNumberFormat="1" applyFont="1" applyBorder="1" applyAlignment="1">
      <alignment horizontal="center"/>
    </xf>
    <xf numFmtId="164" fontId="14" fillId="0" borderId="38" xfId="1" applyNumberFormat="1" applyFont="1" applyBorder="1" applyAlignment="1">
      <alignment horizontal="center"/>
    </xf>
    <xf numFmtId="164" fontId="15" fillId="0" borderId="0" xfId="1" applyNumberFormat="1" applyFont="1" applyAlignment="1">
      <alignment horizontal="left" wrapText="1"/>
    </xf>
    <xf numFmtId="164" fontId="14" fillId="0" borderId="23" xfId="1" applyNumberFormat="1" applyFont="1" applyBorder="1" applyAlignment="1">
      <alignment horizontal="center"/>
    </xf>
    <xf numFmtId="164" fontId="14" fillId="0" borderId="34" xfId="1" applyNumberFormat="1" applyFont="1" applyBorder="1" applyAlignment="1">
      <alignment horizontal="center"/>
    </xf>
    <xf numFmtId="164" fontId="14" fillId="0" borderId="24" xfId="1" applyNumberFormat="1" applyFont="1" applyBorder="1" applyAlignment="1">
      <alignment horizontal="center"/>
    </xf>
    <xf numFmtId="164" fontId="14" fillId="0" borderId="46" xfId="1" applyNumberFormat="1" applyFont="1" applyBorder="1" applyAlignment="1">
      <alignment horizontal="center" vertical="center"/>
    </xf>
    <xf numFmtId="164" fontId="14" fillId="0" borderId="39" xfId="1" applyNumberFormat="1" applyFont="1" applyBorder="1" applyAlignment="1">
      <alignment horizontal="center" vertical="center"/>
    </xf>
    <xf numFmtId="164" fontId="14" fillId="0" borderId="31" xfId="1" applyNumberFormat="1" applyFont="1" applyBorder="1" applyAlignment="1">
      <alignment horizontal="center" vertical="center"/>
    </xf>
    <xf numFmtId="164" fontId="14" fillId="0" borderId="32" xfId="1" applyNumberFormat="1" applyFont="1" applyBorder="1" applyAlignment="1">
      <alignment horizontal="center" vertical="center"/>
    </xf>
    <xf numFmtId="164" fontId="14" fillId="0" borderId="42" xfId="1" applyNumberFormat="1" applyFont="1" applyBorder="1" applyAlignment="1">
      <alignment horizontal="center" vertical="center"/>
    </xf>
    <xf numFmtId="164" fontId="14" fillId="0" borderId="45" xfId="1" applyNumberFormat="1" applyFont="1" applyBorder="1" applyAlignment="1">
      <alignment horizontal="center" vertical="center"/>
    </xf>
    <xf numFmtId="164" fontId="14" fillId="0" borderId="21" xfId="1" applyNumberFormat="1" applyFont="1" applyBorder="1" applyAlignment="1">
      <alignment horizontal="center"/>
    </xf>
    <xf numFmtId="164" fontId="14" fillId="0" borderId="47" xfId="1" applyNumberFormat="1" applyFont="1" applyBorder="1" applyAlignment="1">
      <alignment horizontal="center"/>
    </xf>
    <xf numFmtId="164" fontId="14" fillId="0" borderId="22" xfId="1" applyNumberFormat="1" applyFont="1" applyBorder="1" applyAlignment="1">
      <alignment horizontal="center"/>
    </xf>
    <xf numFmtId="164" fontId="14" fillId="0" borderId="43" xfId="1" applyNumberFormat="1" applyFont="1" applyBorder="1" applyAlignment="1">
      <alignment horizontal="center" vertical="center"/>
    </xf>
    <xf numFmtId="164" fontId="14" fillId="0" borderId="44" xfId="1" applyNumberFormat="1" applyFont="1" applyBorder="1" applyAlignment="1">
      <alignment horizontal="center" vertical="center"/>
    </xf>
    <xf numFmtId="164" fontId="14" fillId="0" borderId="36" xfId="1" applyNumberFormat="1" applyFont="1" applyBorder="1" applyAlignment="1">
      <alignment horizontal="center" vertical="center"/>
    </xf>
    <xf numFmtId="164" fontId="14" fillId="0" borderId="20" xfId="1" applyNumberFormat="1" applyFont="1" applyBorder="1" applyAlignment="1">
      <alignment horizontal="center" vertical="center"/>
    </xf>
    <xf numFmtId="164" fontId="14" fillId="0" borderId="34" xfId="1" quotePrefix="1" applyNumberFormat="1" applyFont="1" applyBorder="1" applyAlignment="1">
      <alignment horizontal="center"/>
    </xf>
    <xf numFmtId="164" fontId="14" fillId="2" borderId="35" xfId="1" applyNumberFormat="1" applyFont="1" applyFill="1" applyBorder="1" applyAlignment="1">
      <alignment horizontal="center"/>
    </xf>
    <xf numFmtId="164" fontId="14" fillId="0" borderId="48" xfId="1" applyNumberFormat="1" applyFont="1" applyBorder="1" applyAlignment="1">
      <alignment horizontal="center" vertical="center"/>
    </xf>
    <xf numFmtId="164" fontId="14" fillId="0" borderId="37" xfId="1" applyNumberFormat="1" applyFont="1" applyBorder="1" applyAlignment="1">
      <alignment horizontal="center" vertical="center"/>
    </xf>
    <xf numFmtId="164" fontId="14" fillId="2" borderId="23" xfId="1" applyNumberFormat="1" applyFont="1" applyFill="1" applyBorder="1" applyAlignment="1">
      <alignment horizontal="center"/>
    </xf>
    <xf numFmtId="164" fontId="14" fillId="2" borderId="34" xfId="1" applyNumberFormat="1" applyFont="1" applyFill="1" applyBorder="1" applyAlignment="1">
      <alignment horizontal="center"/>
    </xf>
    <xf numFmtId="164" fontId="14" fillId="2" borderId="24" xfId="1" applyNumberFormat="1" applyFont="1" applyFill="1" applyBorder="1" applyAlignment="1">
      <alignment horizontal="center"/>
    </xf>
    <xf numFmtId="164" fontId="14" fillId="0" borderId="0" xfId="1" applyNumberFormat="1" applyFont="1" applyAlignment="1">
      <alignment horizontal="center"/>
    </xf>
    <xf numFmtId="164" fontId="15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</cellXfs>
  <cellStyles count="108">
    <cellStyle name="Comma" xfId="1" builtinId="3"/>
    <cellStyle name="Comma [0] 2" xfId="57"/>
    <cellStyle name="Comma 10" xfId="10"/>
    <cellStyle name="Comma 10 2" xfId="66"/>
    <cellStyle name="Comma 11" xfId="11"/>
    <cellStyle name="Comma 11 2" xfId="67"/>
    <cellStyle name="Comma 12" xfId="12"/>
    <cellStyle name="Comma 12 2" xfId="68"/>
    <cellStyle name="Comma 13" xfId="13"/>
    <cellStyle name="Comma 13 2" xfId="69"/>
    <cellStyle name="Comma 14" xfId="14"/>
    <cellStyle name="Comma 14 2" xfId="70"/>
    <cellStyle name="Comma 15" xfId="15"/>
    <cellStyle name="Comma 15 2" xfId="71"/>
    <cellStyle name="Comma 16" xfId="16"/>
    <cellStyle name="Comma 16 2" xfId="72"/>
    <cellStyle name="Comma 17" xfId="17"/>
    <cellStyle name="Comma 17 2" xfId="73"/>
    <cellStyle name="Comma 18" xfId="18"/>
    <cellStyle name="Comma 18 2" xfId="74"/>
    <cellStyle name="Comma 19" xfId="19"/>
    <cellStyle name="Comma 19 2" xfId="75"/>
    <cellStyle name="Comma 2" xfId="2"/>
    <cellStyle name="Comma 2 2" xfId="55"/>
    <cellStyle name="Comma 20" xfId="20"/>
    <cellStyle name="Comma 20 2" xfId="76"/>
    <cellStyle name="Comma 21" xfId="21"/>
    <cellStyle name="Comma 21 2" xfId="77"/>
    <cellStyle name="Comma 22" xfId="22"/>
    <cellStyle name="Comma 22 2" xfId="78"/>
    <cellStyle name="Comma 23" xfId="23"/>
    <cellStyle name="Comma 23 2" xfId="79"/>
    <cellStyle name="Comma 24" xfId="24"/>
    <cellStyle name="Comma 24 2" xfId="80"/>
    <cellStyle name="Comma 25" xfId="25"/>
    <cellStyle name="Comma 25 2" xfId="81"/>
    <cellStyle name="Comma 26" xfId="26"/>
    <cellStyle name="Comma 26 2" xfId="82"/>
    <cellStyle name="Comma 27" xfId="27"/>
    <cellStyle name="Comma 27 2" xfId="83"/>
    <cellStyle name="Comma 28" xfId="28"/>
    <cellStyle name="Comma 28 2" xfId="84"/>
    <cellStyle name="Comma 29" xfId="29"/>
    <cellStyle name="Comma 29 2" xfId="85"/>
    <cellStyle name="Comma 3" xfId="3"/>
    <cellStyle name="Comma 3 2" xfId="56"/>
    <cellStyle name="Comma 30" xfId="30"/>
    <cellStyle name="Comma 30 2" xfId="86"/>
    <cellStyle name="Comma 31" xfId="31"/>
    <cellStyle name="Comma 31 2" xfId="87"/>
    <cellStyle name="Comma 32" xfId="32"/>
    <cellStyle name="Comma 32 2" xfId="88"/>
    <cellStyle name="Comma 33" xfId="33"/>
    <cellStyle name="Comma 33 2" xfId="89"/>
    <cellStyle name="Comma 34" xfId="34"/>
    <cellStyle name="Comma 34 2" xfId="90"/>
    <cellStyle name="Comma 35" xfId="35"/>
    <cellStyle name="Comma 35 2" xfId="91"/>
    <cellStyle name="Comma 36" xfId="36"/>
    <cellStyle name="Comma 36 2" xfId="92"/>
    <cellStyle name="Comma 37" xfId="37"/>
    <cellStyle name="Comma 37 2" xfId="93"/>
    <cellStyle name="Comma 38" xfId="38"/>
    <cellStyle name="Comma 38 2" xfId="94"/>
    <cellStyle name="Comma 39" xfId="39"/>
    <cellStyle name="Comma 39 2" xfId="95"/>
    <cellStyle name="Comma 4" xfId="4"/>
    <cellStyle name="Comma 4 2" xfId="58"/>
    <cellStyle name="Comma 40" xfId="40"/>
    <cellStyle name="Comma 40 2" xfId="96"/>
    <cellStyle name="Comma 41" xfId="41"/>
    <cellStyle name="Comma 41 2" xfId="97"/>
    <cellStyle name="Comma 42" xfId="42"/>
    <cellStyle name="Comma 42 2" xfId="98"/>
    <cellStyle name="Comma 43" xfId="43"/>
    <cellStyle name="Comma 43 2" xfId="99"/>
    <cellStyle name="Comma 44" xfId="44"/>
    <cellStyle name="Comma 44 2" xfId="100"/>
    <cellStyle name="Comma 45" xfId="45"/>
    <cellStyle name="Comma 45 2" xfId="101"/>
    <cellStyle name="Comma 46" xfId="46"/>
    <cellStyle name="Comma 46 2" xfId="102"/>
    <cellStyle name="Comma 47" xfId="47"/>
    <cellStyle name="Comma 47 2" xfId="103"/>
    <cellStyle name="Comma 48" xfId="48"/>
    <cellStyle name="Comma 48 2" xfId="104"/>
    <cellStyle name="Comma 49" xfId="49"/>
    <cellStyle name="Comma 49 2" xfId="105"/>
    <cellStyle name="Comma 5" xfId="5"/>
    <cellStyle name="Comma 5 2" xfId="59"/>
    <cellStyle name="Comma 50" xfId="50"/>
    <cellStyle name="Comma 50 2" xfId="106"/>
    <cellStyle name="Comma 51" xfId="51"/>
    <cellStyle name="Comma 52" xfId="52"/>
    <cellStyle name="Comma 53" xfId="53"/>
    <cellStyle name="Comma 54" xfId="63"/>
    <cellStyle name="Comma 55" xfId="62"/>
    <cellStyle name="Comma 56" xfId="107"/>
    <cellStyle name="Comma 6" xfId="6"/>
    <cellStyle name="Comma 6 2" xfId="60"/>
    <cellStyle name="Comma 7" xfId="7"/>
    <cellStyle name="Comma 7 2" xfId="61"/>
    <cellStyle name="Comma 8" xfId="8"/>
    <cellStyle name="Comma 8 2" xfId="64"/>
    <cellStyle name="Comma 9" xfId="9"/>
    <cellStyle name="Comma 9 2" xfId="65"/>
    <cellStyle name="Normal" xfId="0" builtinId="0"/>
    <cellStyle name="Normal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8"/>
  <sheetViews>
    <sheetView tabSelected="1" view="pageBreakPreview" topLeftCell="A598" zoomScaleSheetLayoutView="100" workbookViewId="0">
      <selection activeCell="F617" sqref="F617"/>
    </sheetView>
  </sheetViews>
  <sheetFormatPr defaultRowHeight="15" x14ac:dyDescent="0.25"/>
  <cols>
    <col min="1" max="1" width="5.5703125" customWidth="1"/>
    <col min="2" max="2" width="15.28515625" customWidth="1"/>
    <col min="3" max="4" width="5.85546875" customWidth="1"/>
    <col min="5" max="5" width="6.7109375" customWidth="1"/>
    <col min="6" max="6" width="5.85546875" customWidth="1"/>
    <col min="7" max="7" width="6.140625" customWidth="1"/>
    <col min="8" max="8" width="7.28515625" customWidth="1"/>
    <col min="9" max="9" width="5.85546875" style="68" customWidth="1"/>
    <col min="10" max="10" width="6.28515625" customWidth="1"/>
    <col min="11" max="11" width="6.85546875" customWidth="1"/>
    <col min="12" max="12" width="5.85546875" customWidth="1"/>
    <col min="13" max="13" width="6.28515625" customWidth="1"/>
    <col min="14" max="14" width="6.7109375" customWidth="1"/>
    <col min="15" max="15" width="6.140625" style="68" customWidth="1"/>
    <col min="16" max="16" width="5.85546875" style="68" customWidth="1"/>
    <col min="17" max="17" width="6.7109375" style="68" customWidth="1"/>
    <col min="18" max="18" width="6.140625" style="68" customWidth="1"/>
    <col min="19" max="19" width="6.85546875" style="68" customWidth="1"/>
    <col min="20" max="20" width="6.85546875" customWidth="1"/>
    <col min="21" max="21" width="6.28515625" customWidth="1"/>
    <col min="22" max="22" width="6.85546875" customWidth="1"/>
    <col min="23" max="23" width="7.42578125" customWidth="1"/>
  </cols>
  <sheetData>
    <row r="1" spans="1:23" ht="15.75" x14ac:dyDescent="0.3">
      <c r="A1" s="284" t="s">
        <v>106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</row>
    <row r="2" spans="1:23" ht="16.5" thickBot="1" x14ac:dyDescent="0.35">
      <c r="A2" s="2"/>
      <c r="B2" s="1" t="s">
        <v>55</v>
      </c>
      <c r="C2" s="1" t="s">
        <v>60</v>
      </c>
      <c r="D2" s="2"/>
      <c r="E2" s="2"/>
      <c r="F2" s="2"/>
      <c r="G2" s="2"/>
      <c r="H2" s="2"/>
      <c r="I2" s="62"/>
      <c r="J2" s="2"/>
      <c r="K2" s="2"/>
      <c r="L2" s="2"/>
      <c r="M2" s="2" t="s">
        <v>95</v>
      </c>
      <c r="N2" s="2"/>
      <c r="O2" s="62"/>
      <c r="P2" s="62"/>
      <c r="Q2" s="62"/>
      <c r="R2" s="62"/>
      <c r="S2" s="62"/>
      <c r="T2" s="2"/>
      <c r="U2" s="2"/>
      <c r="V2" s="2"/>
      <c r="W2" s="2"/>
    </row>
    <row r="3" spans="1:23" ht="16.5" thickTop="1" x14ac:dyDescent="0.3">
      <c r="A3" s="262" t="s">
        <v>0</v>
      </c>
      <c r="B3" s="265" t="s">
        <v>1</v>
      </c>
      <c r="C3" s="268" t="s">
        <v>40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70"/>
      <c r="U3" s="271" t="s">
        <v>46</v>
      </c>
      <c r="V3" s="271"/>
      <c r="W3" s="272"/>
    </row>
    <row r="4" spans="1:23" ht="15.75" x14ac:dyDescent="0.3">
      <c r="A4" s="263"/>
      <c r="B4" s="266"/>
      <c r="C4" s="259" t="s">
        <v>41</v>
      </c>
      <c r="D4" s="275"/>
      <c r="E4" s="275"/>
      <c r="F4" s="255" t="s">
        <v>42</v>
      </c>
      <c r="G4" s="256"/>
      <c r="H4" s="257"/>
      <c r="I4" s="256" t="s">
        <v>43</v>
      </c>
      <c r="J4" s="256"/>
      <c r="K4" s="256"/>
      <c r="L4" s="255" t="s">
        <v>44</v>
      </c>
      <c r="M4" s="256"/>
      <c r="N4" s="257"/>
      <c r="O4" s="276" t="s">
        <v>2</v>
      </c>
      <c r="P4" s="276"/>
      <c r="Q4" s="276"/>
      <c r="R4" s="255" t="s">
        <v>45</v>
      </c>
      <c r="S4" s="256"/>
      <c r="T4" s="257"/>
      <c r="U4" s="273"/>
      <c r="V4" s="273"/>
      <c r="W4" s="274"/>
    </row>
    <row r="5" spans="1:23" ht="16.5" thickBot="1" x14ac:dyDescent="0.35">
      <c r="A5" s="264"/>
      <c r="B5" s="267"/>
      <c r="C5" s="43" t="s">
        <v>47</v>
      </c>
      <c r="D5" s="44" t="s">
        <v>48</v>
      </c>
      <c r="E5" s="45" t="s">
        <v>103</v>
      </c>
      <c r="F5" s="43" t="s">
        <v>47</v>
      </c>
      <c r="G5" s="44" t="s">
        <v>48</v>
      </c>
      <c r="H5" s="45" t="s">
        <v>103</v>
      </c>
      <c r="I5" s="55" t="s">
        <v>47</v>
      </c>
      <c r="J5" s="44" t="s">
        <v>48</v>
      </c>
      <c r="K5" s="45" t="s">
        <v>103</v>
      </c>
      <c r="L5" s="43" t="s">
        <v>47</v>
      </c>
      <c r="M5" s="44" t="s">
        <v>48</v>
      </c>
      <c r="N5" s="45" t="s">
        <v>103</v>
      </c>
      <c r="O5" s="55" t="s">
        <v>47</v>
      </c>
      <c r="P5" s="75" t="s">
        <v>48</v>
      </c>
      <c r="Q5" s="99" t="s">
        <v>103</v>
      </c>
      <c r="R5" s="55" t="s">
        <v>47</v>
      </c>
      <c r="S5" s="75" t="s">
        <v>48</v>
      </c>
      <c r="T5" s="45" t="s">
        <v>103</v>
      </c>
      <c r="U5" s="43" t="s">
        <v>47</v>
      </c>
      <c r="V5" s="44" t="s">
        <v>48</v>
      </c>
      <c r="W5" s="45" t="s">
        <v>103</v>
      </c>
    </row>
    <row r="6" spans="1:23" ht="17.25" thickTop="1" thickBot="1" x14ac:dyDescent="0.35">
      <c r="A6" s="3" t="s">
        <v>3</v>
      </c>
      <c r="B6" s="20" t="s">
        <v>4</v>
      </c>
      <c r="C6" s="3" t="s">
        <v>5</v>
      </c>
      <c r="D6" s="4" t="s">
        <v>6</v>
      </c>
      <c r="E6" s="20" t="s">
        <v>7</v>
      </c>
      <c r="F6" s="3" t="s">
        <v>8</v>
      </c>
      <c r="G6" s="4" t="s">
        <v>9</v>
      </c>
      <c r="H6" s="5" t="s">
        <v>10</v>
      </c>
      <c r="I6" s="72" t="s">
        <v>11</v>
      </c>
      <c r="J6" s="4" t="s">
        <v>12</v>
      </c>
      <c r="K6" s="20" t="s">
        <v>13</v>
      </c>
      <c r="L6" s="53" t="s">
        <v>14</v>
      </c>
      <c r="M6" s="4" t="s">
        <v>15</v>
      </c>
      <c r="N6" s="5" t="s">
        <v>16</v>
      </c>
      <c r="O6" s="72" t="s">
        <v>17</v>
      </c>
      <c r="P6" s="76" t="s">
        <v>18</v>
      </c>
      <c r="Q6" s="100" t="s">
        <v>19</v>
      </c>
      <c r="R6" s="56" t="s">
        <v>20</v>
      </c>
      <c r="S6" s="76" t="s">
        <v>21</v>
      </c>
      <c r="T6" s="5" t="s">
        <v>22</v>
      </c>
      <c r="U6" s="29" t="s">
        <v>49</v>
      </c>
      <c r="V6" s="4" t="s">
        <v>50</v>
      </c>
      <c r="W6" s="5" t="s">
        <v>51</v>
      </c>
    </row>
    <row r="7" spans="1:23" ht="16.5" thickTop="1" x14ac:dyDescent="0.3">
      <c r="A7" s="6" t="s">
        <v>3</v>
      </c>
      <c r="B7" s="21" t="s">
        <v>23</v>
      </c>
      <c r="C7" s="36">
        <f t="shared" ref="C7:D22" si="0">C70+C134</f>
        <v>0</v>
      </c>
      <c r="D7" s="34">
        <f>D70+D134</f>
        <v>26</v>
      </c>
      <c r="E7" s="7">
        <f>4.36*D7</f>
        <v>113.36000000000001</v>
      </c>
      <c r="F7" s="36">
        <f t="shared" ref="F7:G22" si="1">F70+F134</f>
        <v>9</v>
      </c>
      <c r="G7" s="34">
        <f t="shared" si="1"/>
        <v>0</v>
      </c>
      <c r="H7" s="7">
        <f>4.36*G7</f>
        <v>0</v>
      </c>
      <c r="I7" s="80">
        <f t="shared" ref="I7:J22" si="2">I70+I134</f>
        <v>13</v>
      </c>
      <c r="J7" s="34">
        <f>J70+J134</f>
        <v>2</v>
      </c>
      <c r="K7" s="7">
        <f>4.36*J7</f>
        <v>8.7200000000000006</v>
      </c>
      <c r="L7" s="80">
        <f t="shared" ref="L7:M22" si="3">L70+L134</f>
        <v>2</v>
      </c>
      <c r="M7" s="34">
        <f t="shared" si="3"/>
        <v>3</v>
      </c>
      <c r="N7" s="7">
        <f>4.36*M7</f>
        <v>13.080000000000002</v>
      </c>
      <c r="O7" s="80">
        <f t="shared" ref="O7:P22" si="4">O70+O134</f>
        <v>0</v>
      </c>
      <c r="P7" s="77">
        <f t="shared" si="4"/>
        <v>13</v>
      </c>
      <c r="Q7" s="67">
        <f>4.36*P7</f>
        <v>56.680000000000007</v>
      </c>
      <c r="R7" s="80">
        <f t="shared" ref="R7:S22" si="5">R70+R134</f>
        <v>7</v>
      </c>
      <c r="S7" s="80">
        <f t="shared" si="5"/>
        <v>8</v>
      </c>
      <c r="T7" s="7">
        <f>4.36*S7</f>
        <v>34.880000000000003</v>
      </c>
      <c r="U7" s="30">
        <f>C7+F7+I7+L7+O7+R7</f>
        <v>31</v>
      </c>
      <c r="V7" s="30">
        <f>D7+G7+J7+M7+P7+S7</f>
        <v>52</v>
      </c>
      <c r="W7" s="40">
        <f>E7+H7+K7+N7+Q7+T7</f>
        <v>226.72000000000003</v>
      </c>
    </row>
    <row r="8" spans="1:23" ht="15.75" x14ac:dyDescent="0.3">
      <c r="A8" s="8" t="s">
        <v>4</v>
      </c>
      <c r="B8" s="22" t="s">
        <v>29</v>
      </c>
      <c r="C8" s="37">
        <f t="shared" si="0"/>
        <v>0</v>
      </c>
      <c r="D8" s="9">
        <f t="shared" si="0"/>
        <v>0</v>
      </c>
      <c r="E8" s="7">
        <f>3.05*D8</f>
        <v>0</v>
      </c>
      <c r="F8" s="46">
        <f t="shared" si="1"/>
        <v>0</v>
      </c>
      <c r="G8" s="9">
        <f t="shared" si="1"/>
        <v>0</v>
      </c>
      <c r="H8" s="7">
        <f>3.05*G8</f>
        <v>0</v>
      </c>
      <c r="I8" s="65">
        <f t="shared" si="2"/>
        <v>0</v>
      </c>
      <c r="J8" s="9">
        <f t="shared" si="2"/>
        <v>0</v>
      </c>
      <c r="K8" s="7">
        <f>3.05*J8</f>
        <v>0</v>
      </c>
      <c r="L8" s="65">
        <f t="shared" si="3"/>
        <v>10</v>
      </c>
      <c r="M8" s="9">
        <f t="shared" si="3"/>
        <v>0</v>
      </c>
      <c r="N8" s="7">
        <f>3.05*M8</f>
        <v>0</v>
      </c>
      <c r="O8" s="65">
        <f t="shared" si="4"/>
        <v>0</v>
      </c>
      <c r="P8" s="64">
        <f t="shared" si="4"/>
        <v>0</v>
      </c>
      <c r="Q8" s="67">
        <f>3.05*P8</f>
        <v>0</v>
      </c>
      <c r="R8" s="65">
        <f t="shared" si="5"/>
        <v>0</v>
      </c>
      <c r="S8" s="64">
        <f t="shared" si="5"/>
        <v>0</v>
      </c>
      <c r="T8" s="7">
        <f>3.05*S8</f>
        <v>0</v>
      </c>
      <c r="U8" s="30">
        <f t="shared" ref="U8:W26" si="6">C8+F8+I8+L8+O8+R8</f>
        <v>10</v>
      </c>
      <c r="V8" s="30">
        <f t="shared" si="6"/>
        <v>0</v>
      </c>
      <c r="W8" s="12">
        <f t="shared" si="6"/>
        <v>0</v>
      </c>
    </row>
    <row r="9" spans="1:23" ht="15.75" x14ac:dyDescent="0.3">
      <c r="A9" s="8" t="s">
        <v>5</v>
      </c>
      <c r="B9" s="22" t="s">
        <v>30</v>
      </c>
      <c r="C9" s="37">
        <f t="shared" si="0"/>
        <v>0</v>
      </c>
      <c r="D9" s="9">
        <f t="shared" si="0"/>
        <v>0</v>
      </c>
      <c r="E9" s="21">
        <f>0*D9</f>
        <v>0</v>
      </c>
      <c r="F9" s="26">
        <f t="shared" si="1"/>
        <v>0</v>
      </c>
      <c r="G9" s="107">
        <f t="shared" si="1"/>
        <v>0</v>
      </c>
      <c r="H9" s="7">
        <f>0*G9</f>
        <v>0</v>
      </c>
      <c r="I9" s="65">
        <f t="shared" si="2"/>
        <v>0</v>
      </c>
      <c r="J9" s="9">
        <f t="shared" si="2"/>
        <v>0</v>
      </c>
      <c r="K9" s="7">
        <f>0*J9</f>
        <v>0</v>
      </c>
      <c r="L9" s="65">
        <f t="shared" si="3"/>
        <v>0</v>
      </c>
      <c r="M9" s="9">
        <f t="shared" si="3"/>
        <v>0</v>
      </c>
      <c r="N9" s="7">
        <f>0*M9</f>
        <v>0</v>
      </c>
      <c r="O9" s="65">
        <f t="shared" si="4"/>
        <v>0</v>
      </c>
      <c r="P9" s="64">
        <f t="shared" si="4"/>
        <v>0</v>
      </c>
      <c r="Q9" s="67">
        <f>0*P9</f>
        <v>0</v>
      </c>
      <c r="R9" s="65">
        <f t="shared" si="5"/>
        <v>0</v>
      </c>
      <c r="S9" s="64">
        <f t="shared" si="5"/>
        <v>0</v>
      </c>
      <c r="T9" s="7">
        <f>0*S9</f>
        <v>0</v>
      </c>
      <c r="U9" s="30">
        <f t="shared" si="6"/>
        <v>0</v>
      </c>
      <c r="V9" s="30">
        <f t="shared" si="6"/>
        <v>0</v>
      </c>
      <c r="W9" s="12">
        <f t="shared" si="6"/>
        <v>0</v>
      </c>
    </row>
    <row r="10" spans="1:23" ht="15.75" x14ac:dyDescent="0.3">
      <c r="A10" s="8" t="s">
        <v>6</v>
      </c>
      <c r="B10" s="22" t="s">
        <v>38</v>
      </c>
      <c r="C10" s="37">
        <f t="shared" si="0"/>
        <v>0</v>
      </c>
      <c r="D10" s="9">
        <f t="shared" si="0"/>
        <v>0</v>
      </c>
      <c r="E10" s="7">
        <f>0*D10</f>
        <v>0</v>
      </c>
      <c r="F10" s="37">
        <f t="shared" si="1"/>
        <v>0</v>
      </c>
      <c r="G10" s="9">
        <f t="shared" si="1"/>
        <v>0</v>
      </c>
      <c r="H10" s="7">
        <f>0*G10</f>
        <v>0</v>
      </c>
      <c r="I10" s="65">
        <f t="shared" si="2"/>
        <v>0</v>
      </c>
      <c r="J10" s="9">
        <f t="shared" si="2"/>
        <v>0</v>
      </c>
      <c r="K10" s="7">
        <f>0*J10</f>
        <v>0</v>
      </c>
      <c r="L10" s="65">
        <f t="shared" si="3"/>
        <v>0</v>
      </c>
      <c r="M10" s="9">
        <f t="shared" si="3"/>
        <v>0</v>
      </c>
      <c r="N10" s="7">
        <f>0*M10</f>
        <v>0</v>
      </c>
      <c r="O10" s="65">
        <f t="shared" si="4"/>
        <v>0</v>
      </c>
      <c r="P10" s="67">
        <f t="shared" si="4"/>
        <v>0</v>
      </c>
      <c r="Q10" s="67">
        <f>0*P10</f>
        <v>0</v>
      </c>
      <c r="R10" s="65">
        <f t="shared" si="5"/>
        <v>0</v>
      </c>
      <c r="S10" s="64">
        <f t="shared" si="5"/>
        <v>0</v>
      </c>
      <c r="T10" s="7">
        <f>0*S10</f>
        <v>0</v>
      </c>
      <c r="U10" s="30">
        <f t="shared" si="6"/>
        <v>0</v>
      </c>
      <c r="V10" s="30">
        <f t="shared" si="6"/>
        <v>0</v>
      </c>
      <c r="W10" s="12">
        <f t="shared" si="6"/>
        <v>0</v>
      </c>
    </row>
    <row r="11" spans="1:23" ht="15.75" x14ac:dyDescent="0.3">
      <c r="A11" s="8" t="s">
        <v>7</v>
      </c>
      <c r="B11" s="22" t="s">
        <v>36</v>
      </c>
      <c r="C11" s="37">
        <f t="shared" si="0"/>
        <v>0</v>
      </c>
      <c r="D11" s="9">
        <f t="shared" si="0"/>
        <v>0</v>
      </c>
      <c r="E11" s="7">
        <f>0*D11</f>
        <v>0</v>
      </c>
      <c r="F11" s="37">
        <f t="shared" si="1"/>
        <v>0</v>
      </c>
      <c r="G11" s="9">
        <f t="shared" si="1"/>
        <v>0</v>
      </c>
      <c r="H11" s="7">
        <f>0*G11</f>
        <v>0</v>
      </c>
      <c r="I11" s="65">
        <f t="shared" si="2"/>
        <v>0</v>
      </c>
      <c r="J11" s="9">
        <f t="shared" si="2"/>
        <v>0</v>
      </c>
      <c r="K11" s="7">
        <f>0*J11</f>
        <v>0</v>
      </c>
      <c r="L11" s="65">
        <f t="shared" si="3"/>
        <v>0</v>
      </c>
      <c r="M11" s="9">
        <f t="shared" si="3"/>
        <v>0</v>
      </c>
      <c r="N11" s="7">
        <f>0*M11</f>
        <v>0</v>
      </c>
      <c r="O11" s="65">
        <f t="shared" si="4"/>
        <v>0</v>
      </c>
      <c r="P11" s="64">
        <f t="shared" si="4"/>
        <v>0</v>
      </c>
      <c r="Q11" s="67">
        <f>0*P11</f>
        <v>0</v>
      </c>
      <c r="R11" s="65">
        <f t="shared" si="5"/>
        <v>0</v>
      </c>
      <c r="S11" s="64">
        <f t="shared" si="5"/>
        <v>0</v>
      </c>
      <c r="T11" s="7">
        <f>0*S11</f>
        <v>0</v>
      </c>
      <c r="U11" s="30">
        <f t="shared" si="6"/>
        <v>0</v>
      </c>
      <c r="V11" s="30">
        <f t="shared" si="6"/>
        <v>0</v>
      </c>
      <c r="W11" s="12">
        <f t="shared" si="6"/>
        <v>0</v>
      </c>
    </row>
    <row r="12" spans="1:23" ht="15.75" x14ac:dyDescent="0.3">
      <c r="A12" s="8" t="s">
        <v>8</v>
      </c>
      <c r="B12" s="22" t="s">
        <v>24</v>
      </c>
      <c r="C12" s="37">
        <f t="shared" si="0"/>
        <v>0</v>
      </c>
      <c r="D12" s="9">
        <f t="shared" si="0"/>
        <v>0</v>
      </c>
      <c r="E12" s="7">
        <f>2.9*D12</f>
        <v>0</v>
      </c>
      <c r="F12" s="37">
        <f t="shared" si="1"/>
        <v>0</v>
      </c>
      <c r="G12" s="9">
        <f t="shared" si="1"/>
        <v>0</v>
      </c>
      <c r="H12" s="7">
        <f>2.9*G12</f>
        <v>0</v>
      </c>
      <c r="I12" s="65">
        <f t="shared" si="2"/>
        <v>0</v>
      </c>
      <c r="J12" s="9">
        <f t="shared" si="2"/>
        <v>10</v>
      </c>
      <c r="K12" s="7">
        <f>2.9*J12</f>
        <v>29</v>
      </c>
      <c r="L12" s="65">
        <f t="shared" si="3"/>
        <v>0</v>
      </c>
      <c r="M12" s="9">
        <f t="shared" si="3"/>
        <v>0</v>
      </c>
      <c r="N12" s="7">
        <f>2.9*M12</f>
        <v>0</v>
      </c>
      <c r="O12" s="65">
        <f t="shared" si="4"/>
        <v>0</v>
      </c>
      <c r="P12" s="64">
        <f t="shared" si="4"/>
        <v>0</v>
      </c>
      <c r="Q12" s="67">
        <f>2.9*P12</f>
        <v>0</v>
      </c>
      <c r="R12" s="65">
        <f t="shared" si="5"/>
        <v>0</v>
      </c>
      <c r="S12" s="64">
        <f t="shared" si="5"/>
        <v>0</v>
      </c>
      <c r="T12" s="7">
        <f>2.9*S12</f>
        <v>0</v>
      </c>
      <c r="U12" s="30">
        <f>C12+F12+I12+L12+O12+R12</f>
        <v>0</v>
      </c>
      <c r="V12" s="30">
        <f t="shared" si="6"/>
        <v>10</v>
      </c>
      <c r="W12" s="12">
        <f t="shared" si="6"/>
        <v>29</v>
      </c>
    </row>
    <row r="13" spans="1:23" ht="15.75" x14ac:dyDescent="0.3">
      <c r="A13" s="8" t="s">
        <v>9</v>
      </c>
      <c r="B13" s="22" t="s">
        <v>96</v>
      </c>
      <c r="C13" s="37">
        <f t="shared" si="0"/>
        <v>0</v>
      </c>
      <c r="D13" s="9">
        <f t="shared" si="0"/>
        <v>0</v>
      </c>
      <c r="E13" s="7">
        <f>2.83*D13</f>
        <v>0</v>
      </c>
      <c r="F13" s="37">
        <f t="shared" si="1"/>
        <v>0</v>
      </c>
      <c r="G13" s="9">
        <f t="shared" si="1"/>
        <v>0</v>
      </c>
      <c r="H13" s="7">
        <f>2.83*G13</f>
        <v>0</v>
      </c>
      <c r="I13" s="65">
        <f t="shared" si="2"/>
        <v>0</v>
      </c>
      <c r="J13" s="9">
        <f t="shared" si="2"/>
        <v>0</v>
      </c>
      <c r="K13" s="7">
        <f>2.83*J13</f>
        <v>0</v>
      </c>
      <c r="L13" s="65">
        <f t="shared" si="3"/>
        <v>0</v>
      </c>
      <c r="M13" s="9">
        <f t="shared" si="3"/>
        <v>0</v>
      </c>
      <c r="N13" s="7">
        <f>2.83*M13</f>
        <v>0</v>
      </c>
      <c r="O13" s="65">
        <f t="shared" si="4"/>
        <v>0</v>
      </c>
      <c r="P13" s="64">
        <f t="shared" si="4"/>
        <v>0</v>
      </c>
      <c r="Q13" s="67">
        <f>2.83*P13</f>
        <v>0</v>
      </c>
      <c r="R13" s="65">
        <f t="shared" si="5"/>
        <v>0</v>
      </c>
      <c r="S13" s="64">
        <f t="shared" si="5"/>
        <v>0</v>
      </c>
      <c r="T13" s="7">
        <f>2.83*S13</f>
        <v>0</v>
      </c>
      <c r="U13" s="30">
        <f t="shared" si="6"/>
        <v>0</v>
      </c>
      <c r="V13" s="30">
        <f t="shared" si="6"/>
        <v>0</v>
      </c>
      <c r="W13" s="12">
        <f t="shared" si="6"/>
        <v>0</v>
      </c>
    </row>
    <row r="14" spans="1:23" ht="15.75" x14ac:dyDescent="0.3">
      <c r="A14" s="8" t="s">
        <v>10</v>
      </c>
      <c r="B14" s="22" t="s">
        <v>97</v>
      </c>
      <c r="C14" s="37">
        <f t="shared" si="0"/>
        <v>0</v>
      </c>
      <c r="D14" s="9">
        <f t="shared" si="0"/>
        <v>38</v>
      </c>
      <c r="E14" s="7">
        <f>5.4*D14</f>
        <v>205.20000000000002</v>
      </c>
      <c r="F14" s="37">
        <f t="shared" si="1"/>
        <v>0</v>
      </c>
      <c r="G14" s="9">
        <f t="shared" si="1"/>
        <v>0</v>
      </c>
      <c r="H14" s="7">
        <f>5.4*G14</f>
        <v>0</v>
      </c>
      <c r="I14" s="65">
        <f t="shared" si="2"/>
        <v>400</v>
      </c>
      <c r="J14" s="9">
        <f t="shared" si="2"/>
        <v>0</v>
      </c>
      <c r="K14" s="7">
        <f>5.4*J14</f>
        <v>0</v>
      </c>
      <c r="L14" s="65">
        <f t="shared" si="3"/>
        <v>0</v>
      </c>
      <c r="M14" s="9">
        <f t="shared" si="3"/>
        <v>0</v>
      </c>
      <c r="N14" s="7">
        <f>5.4*M14</f>
        <v>0</v>
      </c>
      <c r="O14" s="65">
        <f t="shared" si="4"/>
        <v>0</v>
      </c>
      <c r="P14" s="64">
        <f t="shared" si="4"/>
        <v>0</v>
      </c>
      <c r="Q14" s="67">
        <f>5.4*P14</f>
        <v>0</v>
      </c>
      <c r="R14" s="65">
        <f t="shared" si="5"/>
        <v>0</v>
      </c>
      <c r="S14" s="64">
        <f t="shared" si="5"/>
        <v>0</v>
      </c>
      <c r="T14" s="7">
        <f>5.4*S14</f>
        <v>0</v>
      </c>
      <c r="U14" s="30">
        <f t="shared" si="6"/>
        <v>400</v>
      </c>
      <c r="V14" s="30">
        <f t="shared" si="6"/>
        <v>38</v>
      </c>
      <c r="W14" s="12">
        <f t="shared" si="6"/>
        <v>205.20000000000002</v>
      </c>
    </row>
    <row r="15" spans="1:23" ht="15.75" x14ac:dyDescent="0.3">
      <c r="A15" s="8" t="s">
        <v>11</v>
      </c>
      <c r="B15" s="22" t="s">
        <v>33</v>
      </c>
      <c r="C15" s="37">
        <f t="shared" si="0"/>
        <v>0</v>
      </c>
      <c r="D15" s="9">
        <f t="shared" si="0"/>
        <v>0</v>
      </c>
      <c r="E15" s="7">
        <f>5.03*D15</f>
        <v>0</v>
      </c>
      <c r="F15" s="37">
        <f t="shared" si="1"/>
        <v>0</v>
      </c>
      <c r="G15" s="9">
        <f t="shared" si="1"/>
        <v>0</v>
      </c>
      <c r="H15" s="7">
        <f>5.03*G15</f>
        <v>0</v>
      </c>
      <c r="I15" s="65">
        <f t="shared" si="2"/>
        <v>377</v>
      </c>
      <c r="J15" s="9">
        <f t="shared" si="2"/>
        <v>0</v>
      </c>
      <c r="K15" s="7">
        <f>5.03*J15</f>
        <v>0</v>
      </c>
      <c r="L15" s="65">
        <f t="shared" si="3"/>
        <v>0</v>
      </c>
      <c r="M15" s="9">
        <f t="shared" si="3"/>
        <v>0</v>
      </c>
      <c r="N15" s="7">
        <f>5.03*M15</f>
        <v>0</v>
      </c>
      <c r="O15" s="65">
        <f t="shared" si="4"/>
        <v>0</v>
      </c>
      <c r="P15" s="64">
        <f>P78+P142</f>
        <v>0</v>
      </c>
      <c r="Q15" s="67">
        <f>5.03*P15</f>
        <v>0</v>
      </c>
      <c r="R15" s="65">
        <f t="shared" si="5"/>
        <v>0</v>
      </c>
      <c r="S15" s="64">
        <f t="shared" si="5"/>
        <v>0</v>
      </c>
      <c r="T15" s="7">
        <f>5.03*S15</f>
        <v>0</v>
      </c>
      <c r="U15" s="30">
        <f t="shared" si="6"/>
        <v>377</v>
      </c>
      <c r="V15" s="30">
        <f t="shared" si="6"/>
        <v>0</v>
      </c>
      <c r="W15" s="12">
        <f t="shared" si="6"/>
        <v>0</v>
      </c>
    </row>
    <row r="16" spans="1:23" ht="15.75" x14ac:dyDescent="0.3">
      <c r="A16" s="8" t="s">
        <v>12</v>
      </c>
      <c r="B16" s="22" t="s">
        <v>27</v>
      </c>
      <c r="C16" s="37">
        <f t="shared" si="0"/>
        <v>52</v>
      </c>
      <c r="D16" s="9">
        <f t="shared" si="0"/>
        <v>0</v>
      </c>
      <c r="E16" s="7">
        <f>4.5*D16</f>
        <v>0</v>
      </c>
      <c r="F16" s="37">
        <f t="shared" si="1"/>
        <v>0</v>
      </c>
      <c r="G16" s="9">
        <f t="shared" si="1"/>
        <v>0</v>
      </c>
      <c r="H16" s="7">
        <f>4.5*G16</f>
        <v>0</v>
      </c>
      <c r="I16" s="65">
        <f t="shared" si="2"/>
        <v>0</v>
      </c>
      <c r="J16" s="9">
        <f t="shared" si="2"/>
        <v>3</v>
      </c>
      <c r="K16" s="7">
        <f>4.5*J16</f>
        <v>13.5</v>
      </c>
      <c r="L16" s="65">
        <f t="shared" si="3"/>
        <v>0</v>
      </c>
      <c r="M16" s="9">
        <f t="shared" si="3"/>
        <v>49</v>
      </c>
      <c r="N16" s="7">
        <f>4.5*M16</f>
        <v>220.5</v>
      </c>
      <c r="O16" s="65">
        <f t="shared" si="4"/>
        <v>0</v>
      </c>
      <c r="P16" s="64">
        <f t="shared" si="4"/>
        <v>0</v>
      </c>
      <c r="Q16" s="67">
        <f>4.5*P16</f>
        <v>0</v>
      </c>
      <c r="R16" s="65">
        <f t="shared" si="5"/>
        <v>54</v>
      </c>
      <c r="S16" s="64">
        <f t="shared" si="5"/>
        <v>0</v>
      </c>
      <c r="T16" s="7">
        <f>4.5*S16</f>
        <v>0</v>
      </c>
      <c r="U16" s="30">
        <f t="shared" si="6"/>
        <v>106</v>
      </c>
      <c r="V16" s="30">
        <f t="shared" si="6"/>
        <v>52</v>
      </c>
      <c r="W16" s="12">
        <f t="shared" si="6"/>
        <v>234</v>
      </c>
    </row>
    <row r="17" spans="1:27" ht="15.75" x14ac:dyDescent="0.3">
      <c r="A17" s="8" t="s">
        <v>13</v>
      </c>
      <c r="B17" s="22" t="s">
        <v>31</v>
      </c>
      <c r="C17" s="37">
        <f t="shared" si="0"/>
        <v>0</v>
      </c>
      <c r="D17" s="9">
        <f t="shared" si="0"/>
        <v>25</v>
      </c>
      <c r="E17" s="7">
        <f>2.85*D17</f>
        <v>71.25</v>
      </c>
      <c r="F17" s="37">
        <f t="shared" si="1"/>
        <v>0</v>
      </c>
      <c r="G17" s="9">
        <f t="shared" si="1"/>
        <v>130</v>
      </c>
      <c r="H17" s="7">
        <f>2.85*G17</f>
        <v>370.5</v>
      </c>
      <c r="I17" s="65">
        <f t="shared" si="2"/>
        <v>0</v>
      </c>
      <c r="J17" s="9">
        <f t="shared" si="2"/>
        <v>0</v>
      </c>
      <c r="K17" s="7">
        <f>2.85*J17</f>
        <v>0</v>
      </c>
      <c r="L17" s="65">
        <f t="shared" si="3"/>
        <v>0</v>
      </c>
      <c r="M17" s="9">
        <f t="shared" si="3"/>
        <v>0</v>
      </c>
      <c r="N17" s="7">
        <f>2.85*M17</f>
        <v>0</v>
      </c>
      <c r="O17" s="65">
        <f t="shared" si="4"/>
        <v>0</v>
      </c>
      <c r="P17" s="64">
        <f t="shared" si="4"/>
        <v>0</v>
      </c>
      <c r="Q17" s="67">
        <f>2.85*P17</f>
        <v>0</v>
      </c>
      <c r="R17" s="65">
        <f t="shared" si="5"/>
        <v>0</v>
      </c>
      <c r="S17" s="64">
        <f t="shared" si="5"/>
        <v>0</v>
      </c>
      <c r="T17" s="7">
        <f>2.85*S17</f>
        <v>0</v>
      </c>
      <c r="U17" s="30">
        <f t="shared" si="6"/>
        <v>0</v>
      </c>
      <c r="V17" s="30">
        <f t="shared" si="6"/>
        <v>155</v>
      </c>
      <c r="W17" s="12">
        <f t="shared" si="6"/>
        <v>441.75</v>
      </c>
      <c r="AA17">
        <v>0</v>
      </c>
    </row>
    <row r="18" spans="1:27" ht="15.75" x14ac:dyDescent="0.3">
      <c r="A18" s="8" t="s">
        <v>14</v>
      </c>
      <c r="B18" s="22" t="s">
        <v>32</v>
      </c>
      <c r="C18" s="37">
        <f t="shared" si="0"/>
        <v>0</v>
      </c>
      <c r="D18" s="9">
        <f t="shared" si="0"/>
        <v>6</v>
      </c>
      <c r="E18" s="7">
        <f>2.75*D18</f>
        <v>16.5</v>
      </c>
      <c r="F18" s="37">
        <f t="shared" si="1"/>
        <v>0</v>
      </c>
      <c r="G18" s="9">
        <f t="shared" si="1"/>
        <v>3</v>
      </c>
      <c r="H18" s="7">
        <f>2.75*G18</f>
        <v>8.25</v>
      </c>
      <c r="I18" s="65">
        <f t="shared" si="2"/>
        <v>0</v>
      </c>
      <c r="J18" s="9">
        <f t="shared" si="2"/>
        <v>0</v>
      </c>
      <c r="K18" s="7">
        <f>2.75*J18</f>
        <v>0</v>
      </c>
      <c r="L18" s="65">
        <f t="shared" si="3"/>
        <v>0</v>
      </c>
      <c r="M18" s="9">
        <f t="shared" si="3"/>
        <v>0</v>
      </c>
      <c r="N18" s="7">
        <f>2.75*M18</f>
        <v>0</v>
      </c>
      <c r="O18" s="65">
        <f t="shared" si="4"/>
        <v>0</v>
      </c>
      <c r="P18" s="64">
        <f t="shared" si="4"/>
        <v>0</v>
      </c>
      <c r="Q18" s="67">
        <f>2.75*P18</f>
        <v>0</v>
      </c>
      <c r="R18" s="65">
        <f t="shared" si="5"/>
        <v>0</v>
      </c>
      <c r="S18" s="64">
        <f t="shared" si="5"/>
        <v>0</v>
      </c>
      <c r="T18" s="7">
        <f>2.75*S18</f>
        <v>0</v>
      </c>
      <c r="U18" s="30">
        <f t="shared" si="6"/>
        <v>0</v>
      </c>
      <c r="V18" s="30">
        <f t="shared" si="6"/>
        <v>9</v>
      </c>
      <c r="W18" s="12">
        <f t="shared" si="6"/>
        <v>24.75</v>
      </c>
    </row>
    <row r="19" spans="1:27" ht="15.75" x14ac:dyDescent="0.3">
      <c r="A19" s="8" t="s">
        <v>15</v>
      </c>
      <c r="B19" s="22" t="s">
        <v>98</v>
      </c>
      <c r="C19" s="37">
        <f t="shared" si="0"/>
        <v>0</v>
      </c>
      <c r="D19" s="9">
        <f t="shared" si="0"/>
        <v>0</v>
      </c>
      <c r="E19" s="7">
        <f>0*D19</f>
        <v>0</v>
      </c>
      <c r="F19" s="37">
        <f t="shared" si="1"/>
        <v>0</v>
      </c>
      <c r="G19" s="9">
        <f t="shared" si="1"/>
        <v>0</v>
      </c>
      <c r="H19" s="7">
        <f>0*G19</f>
        <v>0</v>
      </c>
      <c r="I19" s="65">
        <f t="shared" si="2"/>
        <v>0</v>
      </c>
      <c r="J19" s="9">
        <f t="shared" si="2"/>
        <v>0</v>
      </c>
      <c r="K19" s="7">
        <f>0*J19</f>
        <v>0</v>
      </c>
      <c r="L19" s="65">
        <f t="shared" si="3"/>
        <v>0</v>
      </c>
      <c r="M19" s="9">
        <f t="shared" si="3"/>
        <v>0</v>
      </c>
      <c r="N19" s="7">
        <f>0*M19</f>
        <v>0</v>
      </c>
      <c r="O19" s="65">
        <f t="shared" si="4"/>
        <v>0</v>
      </c>
      <c r="P19" s="64">
        <f t="shared" si="4"/>
        <v>0</v>
      </c>
      <c r="Q19" s="67">
        <f>0*P19</f>
        <v>0</v>
      </c>
      <c r="R19" s="65">
        <f t="shared" si="5"/>
        <v>0</v>
      </c>
      <c r="S19" s="64">
        <f t="shared" si="5"/>
        <v>0</v>
      </c>
      <c r="T19" s="7">
        <f>0*S19</f>
        <v>0</v>
      </c>
      <c r="U19" s="30">
        <f t="shared" si="6"/>
        <v>0</v>
      </c>
      <c r="V19" s="30">
        <f t="shared" si="6"/>
        <v>0</v>
      </c>
      <c r="W19" s="12">
        <f t="shared" si="6"/>
        <v>0</v>
      </c>
    </row>
    <row r="20" spans="1:27" ht="15.75" x14ac:dyDescent="0.3">
      <c r="A20" s="8" t="s">
        <v>16</v>
      </c>
      <c r="B20" s="22" t="s">
        <v>99</v>
      </c>
      <c r="C20" s="37">
        <f t="shared" si="0"/>
        <v>0</v>
      </c>
      <c r="D20" s="9">
        <f t="shared" si="0"/>
        <v>12</v>
      </c>
      <c r="E20" s="7">
        <f>6.05*D20</f>
        <v>72.599999999999994</v>
      </c>
      <c r="F20" s="37">
        <f t="shared" si="1"/>
        <v>0</v>
      </c>
      <c r="G20" s="9">
        <f t="shared" si="1"/>
        <v>0</v>
      </c>
      <c r="H20" s="7">
        <f>6.05*G20</f>
        <v>0</v>
      </c>
      <c r="I20" s="65">
        <f t="shared" si="2"/>
        <v>220</v>
      </c>
      <c r="J20" s="9">
        <f t="shared" si="2"/>
        <v>0</v>
      </c>
      <c r="K20" s="7">
        <f>6.05*J20</f>
        <v>0</v>
      </c>
      <c r="L20" s="65">
        <f t="shared" si="3"/>
        <v>0</v>
      </c>
      <c r="M20" s="9">
        <f t="shared" si="3"/>
        <v>0</v>
      </c>
      <c r="N20" s="7">
        <f>6.05*M20</f>
        <v>0</v>
      </c>
      <c r="O20" s="65">
        <f t="shared" si="4"/>
        <v>0</v>
      </c>
      <c r="P20" s="64">
        <f t="shared" si="4"/>
        <v>0</v>
      </c>
      <c r="Q20" s="67">
        <f>6.05*P20</f>
        <v>0</v>
      </c>
      <c r="R20" s="65">
        <f t="shared" si="5"/>
        <v>0</v>
      </c>
      <c r="S20" s="64">
        <f t="shared" si="5"/>
        <v>20</v>
      </c>
      <c r="T20" s="7">
        <f>6.05*S20</f>
        <v>121</v>
      </c>
      <c r="U20" s="30">
        <f t="shared" si="6"/>
        <v>220</v>
      </c>
      <c r="V20" s="30">
        <f t="shared" si="6"/>
        <v>32</v>
      </c>
      <c r="W20" s="12">
        <f t="shared" si="6"/>
        <v>193.6</v>
      </c>
    </row>
    <row r="21" spans="1:27" ht="15.75" x14ac:dyDescent="0.3">
      <c r="A21" s="8" t="s">
        <v>17</v>
      </c>
      <c r="B21" s="22" t="s">
        <v>26</v>
      </c>
      <c r="C21" s="37">
        <f t="shared" si="0"/>
        <v>0</v>
      </c>
      <c r="D21" s="9">
        <f t="shared" si="0"/>
        <v>0</v>
      </c>
      <c r="E21" s="7">
        <f>6.3*D21</f>
        <v>0</v>
      </c>
      <c r="F21" s="37">
        <f t="shared" si="1"/>
        <v>12</v>
      </c>
      <c r="G21" s="9">
        <f t="shared" si="1"/>
        <v>0</v>
      </c>
      <c r="H21" s="7">
        <f>6.3*G21</f>
        <v>0</v>
      </c>
      <c r="I21" s="65">
        <f t="shared" si="2"/>
        <v>5</v>
      </c>
      <c r="J21" s="9">
        <f t="shared" si="2"/>
        <v>0</v>
      </c>
      <c r="K21" s="7">
        <f>6.3*J21</f>
        <v>0</v>
      </c>
      <c r="L21" s="65">
        <f t="shared" si="3"/>
        <v>0</v>
      </c>
      <c r="M21" s="9">
        <f t="shared" si="3"/>
        <v>0</v>
      </c>
      <c r="N21" s="7">
        <f>6.3*M21</f>
        <v>0</v>
      </c>
      <c r="O21" s="65">
        <f t="shared" si="4"/>
        <v>0</v>
      </c>
      <c r="P21" s="64">
        <f t="shared" si="4"/>
        <v>0</v>
      </c>
      <c r="Q21" s="67">
        <f>6.3*P21</f>
        <v>0</v>
      </c>
      <c r="R21" s="65">
        <f t="shared" si="5"/>
        <v>24</v>
      </c>
      <c r="S21" s="64">
        <f t="shared" si="5"/>
        <v>9</v>
      </c>
      <c r="T21" s="7">
        <f>6.3*S21</f>
        <v>56.699999999999996</v>
      </c>
      <c r="U21" s="30">
        <f t="shared" si="6"/>
        <v>41</v>
      </c>
      <c r="V21" s="30">
        <f t="shared" si="6"/>
        <v>9</v>
      </c>
      <c r="W21" s="12">
        <f t="shared" si="6"/>
        <v>56.699999999999996</v>
      </c>
      <c r="AA21">
        <v>0</v>
      </c>
    </row>
    <row r="22" spans="1:27" ht="15.75" x14ac:dyDescent="0.3">
      <c r="A22" s="8" t="s">
        <v>18</v>
      </c>
      <c r="B22" s="22" t="s">
        <v>104</v>
      </c>
      <c r="C22" s="37">
        <f t="shared" si="0"/>
        <v>0</v>
      </c>
      <c r="D22" s="9">
        <f t="shared" si="0"/>
        <v>0</v>
      </c>
      <c r="E22" s="7">
        <f>5.8*D22</f>
        <v>0</v>
      </c>
      <c r="F22" s="37">
        <f t="shared" si="1"/>
        <v>62</v>
      </c>
      <c r="G22" s="9">
        <f t="shared" si="1"/>
        <v>0</v>
      </c>
      <c r="H22" s="7">
        <f>5.8*G22</f>
        <v>0</v>
      </c>
      <c r="I22" s="65">
        <f t="shared" si="2"/>
        <v>53</v>
      </c>
      <c r="J22" s="9">
        <f t="shared" si="2"/>
        <v>0</v>
      </c>
      <c r="K22" s="7">
        <f>5.8*J22</f>
        <v>0</v>
      </c>
      <c r="L22" s="65">
        <f t="shared" si="3"/>
        <v>0</v>
      </c>
      <c r="M22" s="9">
        <f t="shared" si="3"/>
        <v>0</v>
      </c>
      <c r="N22" s="7">
        <f>5.8*M22</f>
        <v>0</v>
      </c>
      <c r="O22" s="65">
        <f t="shared" si="4"/>
        <v>0</v>
      </c>
      <c r="P22" s="64">
        <f t="shared" si="4"/>
        <v>53</v>
      </c>
      <c r="Q22" s="67">
        <f>5.8*P22</f>
        <v>307.39999999999998</v>
      </c>
      <c r="R22" s="65">
        <f t="shared" si="5"/>
        <v>0</v>
      </c>
      <c r="S22" s="64">
        <f t="shared" si="5"/>
        <v>62</v>
      </c>
      <c r="T22" s="7">
        <f>5.8*S22</f>
        <v>359.59999999999997</v>
      </c>
      <c r="U22" s="30">
        <f t="shared" si="6"/>
        <v>115</v>
      </c>
      <c r="V22" s="30">
        <f t="shared" si="6"/>
        <v>115</v>
      </c>
      <c r="W22" s="12">
        <f t="shared" si="6"/>
        <v>667</v>
      </c>
      <c r="AA22">
        <v>0</v>
      </c>
    </row>
    <row r="23" spans="1:27" ht="15.75" x14ac:dyDescent="0.3">
      <c r="A23" s="8" t="s">
        <v>19</v>
      </c>
      <c r="B23" s="22" t="s">
        <v>34</v>
      </c>
      <c r="C23" s="37">
        <f t="shared" ref="C23:D27" si="7">C86+C150</f>
        <v>0</v>
      </c>
      <c r="D23" s="9">
        <f t="shared" si="7"/>
        <v>0</v>
      </c>
      <c r="E23" s="7">
        <f>5.5*D23</f>
        <v>0</v>
      </c>
      <c r="F23" s="37">
        <f t="shared" ref="F23:G27" si="8">F86+F150</f>
        <v>0</v>
      </c>
      <c r="G23" s="9">
        <f t="shared" si="8"/>
        <v>0</v>
      </c>
      <c r="H23" s="7">
        <f>5.5*G23</f>
        <v>0</v>
      </c>
      <c r="I23" s="65">
        <f t="shared" ref="I23:J27" si="9">I86+I150</f>
        <v>0</v>
      </c>
      <c r="J23" s="9">
        <f t="shared" si="9"/>
        <v>0</v>
      </c>
      <c r="K23" s="7">
        <f>5.5*J23</f>
        <v>0</v>
      </c>
      <c r="L23" s="65">
        <f t="shared" ref="L23:M27" si="10">L86+L150</f>
        <v>0</v>
      </c>
      <c r="M23" s="9">
        <f t="shared" si="10"/>
        <v>0</v>
      </c>
      <c r="N23" s="7">
        <f>5.5*M23</f>
        <v>0</v>
      </c>
      <c r="O23" s="65">
        <f t="shared" ref="O23:P27" si="11">O86+O150</f>
        <v>0</v>
      </c>
      <c r="P23" s="64">
        <f t="shared" si="11"/>
        <v>0</v>
      </c>
      <c r="Q23" s="67">
        <f>5.5*P23</f>
        <v>0</v>
      </c>
      <c r="R23" s="65">
        <f t="shared" ref="R23:S27" si="12">R86+R150</f>
        <v>10</v>
      </c>
      <c r="S23" s="64">
        <f t="shared" si="12"/>
        <v>0</v>
      </c>
      <c r="T23" s="7">
        <f>5.5*S23</f>
        <v>0</v>
      </c>
      <c r="U23" s="30">
        <f t="shared" si="6"/>
        <v>10</v>
      </c>
      <c r="V23" s="30">
        <f t="shared" si="6"/>
        <v>0</v>
      </c>
      <c r="W23" s="12">
        <f t="shared" si="6"/>
        <v>0</v>
      </c>
    </row>
    <row r="24" spans="1:27" ht="15.75" x14ac:dyDescent="0.3">
      <c r="A24" s="8" t="s">
        <v>20</v>
      </c>
      <c r="B24" s="22" t="s">
        <v>37</v>
      </c>
      <c r="C24" s="37">
        <f t="shared" si="7"/>
        <v>6</v>
      </c>
      <c r="D24" s="9">
        <f t="shared" si="7"/>
        <v>0</v>
      </c>
      <c r="E24" s="7">
        <f>4.9*D24</f>
        <v>0</v>
      </c>
      <c r="F24" s="37">
        <f t="shared" si="8"/>
        <v>3</v>
      </c>
      <c r="G24" s="9">
        <f t="shared" si="8"/>
        <v>0</v>
      </c>
      <c r="H24" s="7">
        <f>4.9*G24</f>
        <v>0</v>
      </c>
      <c r="I24" s="65">
        <f t="shared" si="9"/>
        <v>0</v>
      </c>
      <c r="J24" s="9">
        <f t="shared" si="9"/>
        <v>0</v>
      </c>
      <c r="K24" s="7">
        <f>4.9*J24</f>
        <v>0</v>
      </c>
      <c r="L24" s="65">
        <f t="shared" si="10"/>
        <v>0</v>
      </c>
      <c r="M24" s="9">
        <f t="shared" si="10"/>
        <v>0</v>
      </c>
      <c r="N24" s="7">
        <f>4.9*M24</f>
        <v>0</v>
      </c>
      <c r="O24" s="65">
        <f t="shared" si="11"/>
        <v>0</v>
      </c>
      <c r="P24" s="64">
        <f t="shared" si="11"/>
        <v>9</v>
      </c>
      <c r="Q24" s="67">
        <f>4.9*P24</f>
        <v>44.1</v>
      </c>
      <c r="R24" s="65">
        <f t="shared" si="12"/>
        <v>0</v>
      </c>
      <c r="S24" s="64">
        <f t="shared" si="12"/>
        <v>0</v>
      </c>
      <c r="T24" s="7">
        <f>4.9*S24</f>
        <v>0</v>
      </c>
      <c r="U24" s="30">
        <f t="shared" si="6"/>
        <v>9</v>
      </c>
      <c r="V24" s="30">
        <f t="shared" si="6"/>
        <v>9</v>
      </c>
      <c r="W24" s="12">
        <f t="shared" si="6"/>
        <v>44.1</v>
      </c>
    </row>
    <row r="25" spans="1:27" ht="15.75" x14ac:dyDescent="0.3">
      <c r="A25" s="8" t="s">
        <v>21</v>
      </c>
      <c r="B25" s="22" t="s">
        <v>28</v>
      </c>
      <c r="C25" s="37">
        <f t="shared" si="7"/>
        <v>0</v>
      </c>
      <c r="D25" s="9">
        <f t="shared" si="7"/>
        <v>0</v>
      </c>
      <c r="E25" s="7">
        <f>4.42*D25</f>
        <v>0</v>
      </c>
      <c r="F25" s="37">
        <f t="shared" si="8"/>
        <v>0</v>
      </c>
      <c r="G25" s="9">
        <f t="shared" si="8"/>
        <v>0</v>
      </c>
      <c r="H25" s="7">
        <f>4.42*G25</f>
        <v>0</v>
      </c>
      <c r="I25" s="65">
        <f t="shared" si="9"/>
        <v>0</v>
      </c>
      <c r="J25" s="9">
        <f t="shared" si="9"/>
        <v>0</v>
      </c>
      <c r="K25" s="7">
        <f>4.42*J25</f>
        <v>0</v>
      </c>
      <c r="L25" s="65">
        <f t="shared" si="10"/>
        <v>0</v>
      </c>
      <c r="M25" s="9">
        <f t="shared" si="10"/>
        <v>0</v>
      </c>
      <c r="N25" s="7">
        <f>4.42*M25</f>
        <v>0</v>
      </c>
      <c r="O25" s="65">
        <f t="shared" si="11"/>
        <v>0</v>
      </c>
      <c r="P25" s="64">
        <f t="shared" si="11"/>
        <v>0</v>
      </c>
      <c r="Q25" s="67">
        <f>4.42*P25</f>
        <v>0</v>
      </c>
      <c r="R25" s="65">
        <f t="shared" si="12"/>
        <v>0</v>
      </c>
      <c r="S25" s="64">
        <f t="shared" si="12"/>
        <v>0</v>
      </c>
      <c r="T25" s="7">
        <f>4.42*S25</f>
        <v>0</v>
      </c>
      <c r="U25" s="30">
        <f t="shared" si="6"/>
        <v>0</v>
      </c>
      <c r="V25" s="30">
        <f t="shared" si="6"/>
        <v>0</v>
      </c>
      <c r="W25" s="12">
        <f t="shared" si="6"/>
        <v>0</v>
      </c>
    </row>
    <row r="26" spans="1:27" ht="15.75" x14ac:dyDescent="0.3">
      <c r="A26" s="10" t="s">
        <v>22</v>
      </c>
      <c r="B26" s="22" t="s">
        <v>25</v>
      </c>
      <c r="C26" s="46">
        <f t="shared" si="7"/>
        <v>0</v>
      </c>
      <c r="D26" s="11">
        <f t="shared" si="7"/>
        <v>0</v>
      </c>
      <c r="E26" s="7">
        <f>4.35*D26</f>
        <v>0</v>
      </c>
      <c r="F26" s="46">
        <f t="shared" si="8"/>
        <v>0</v>
      </c>
      <c r="G26" s="11">
        <f t="shared" si="8"/>
        <v>0</v>
      </c>
      <c r="H26" s="7">
        <f>4.35*G26</f>
        <v>0</v>
      </c>
      <c r="I26" s="65">
        <f t="shared" si="9"/>
        <v>0</v>
      </c>
      <c r="J26" s="11">
        <f t="shared" si="9"/>
        <v>0</v>
      </c>
      <c r="K26" s="7">
        <f>4.35*J26</f>
        <v>0</v>
      </c>
      <c r="L26" s="65">
        <f t="shared" si="10"/>
        <v>0</v>
      </c>
      <c r="M26" s="11">
        <f t="shared" si="10"/>
        <v>0</v>
      </c>
      <c r="N26" s="7">
        <f>4.35*M26</f>
        <v>0</v>
      </c>
      <c r="O26" s="65">
        <f t="shared" si="11"/>
        <v>0</v>
      </c>
      <c r="P26" s="64">
        <f t="shared" si="11"/>
        <v>0</v>
      </c>
      <c r="Q26" s="67">
        <f>4.35*P26</f>
        <v>0</v>
      </c>
      <c r="R26" s="65">
        <f t="shared" si="12"/>
        <v>0</v>
      </c>
      <c r="S26" s="78">
        <f t="shared" si="12"/>
        <v>0</v>
      </c>
      <c r="T26" s="7">
        <f>4.35*S26</f>
        <v>0</v>
      </c>
      <c r="U26" s="30">
        <f t="shared" si="6"/>
        <v>0</v>
      </c>
      <c r="V26" s="30">
        <f t="shared" si="6"/>
        <v>0</v>
      </c>
      <c r="W26" s="12">
        <f t="shared" si="6"/>
        <v>0</v>
      </c>
    </row>
    <row r="27" spans="1:27" ht="16.5" thickBot="1" x14ac:dyDescent="0.35">
      <c r="A27" s="50">
        <v>21</v>
      </c>
      <c r="B27" s="22" t="s">
        <v>39</v>
      </c>
      <c r="C27" s="46">
        <f t="shared" si="7"/>
        <v>0</v>
      </c>
      <c r="D27" s="11">
        <f t="shared" si="7"/>
        <v>0</v>
      </c>
      <c r="E27" s="7">
        <f>0*D27</f>
        <v>0</v>
      </c>
      <c r="F27" s="46">
        <f t="shared" si="8"/>
        <v>0</v>
      </c>
      <c r="G27" s="11">
        <f t="shared" si="8"/>
        <v>0</v>
      </c>
      <c r="H27" s="7">
        <f>0*G27</f>
        <v>0</v>
      </c>
      <c r="I27" s="81">
        <f t="shared" si="9"/>
        <v>0</v>
      </c>
      <c r="J27" s="11">
        <f t="shared" si="9"/>
        <v>0</v>
      </c>
      <c r="K27" s="7">
        <f>0*J27</f>
        <v>0</v>
      </c>
      <c r="L27" s="81">
        <f t="shared" si="10"/>
        <v>0</v>
      </c>
      <c r="M27" s="11">
        <v>0</v>
      </c>
      <c r="N27" s="7">
        <f>0*M27</f>
        <v>0</v>
      </c>
      <c r="O27" s="81">
        <f t="shared" si="11"/>
        <v>0</v>
      </c>
      <c r="P27" s="64">
        <f t="shared" si="11"/>
        <v>0</v>
      </c>
      <c r="Q27" s="67">
        <f>0*P27</f>
        <v>0</v>
      </c>
      <c r="R27" s="81">
        <f t="shared" si="12"/>
        <v>0</v>
      </c>
      <c r="S27" s="78">
        <f t="shared" si="12"/>
        <v>0</v>
      </c>
      <c r="T27" s="7">
        <f>0*S27</f>
        <v>0</v>
      </c>
      <c r="U27" s="30">
        <f>C27+F27+I27+L27+O27+R27</f>
        <v>0</v>
      </c>
      <c r="V27" s="30">
        <f>D27+G27+J27+M27+P27+S27</f>
        <v>0</v>
      </c>
      <c r="W27" s="12">
        <f>E27+H27+K27+N27+Q27+T27</f>
        <v>0</v>
      </c>
    </row>
    <row r="28" spans="1:27" ht="17.25" thickTop="1" thickBot="1" x14ac:dyDescent="0.35">
      <c r="A28" s="3"/>
      <c r="B28" s="23" t="s">
        <v>57</v>
      </c>
      <c r="C28" s="28">
        <f>SUM(C7:C27)</f>
        <v>58</v>
      </c>
      <c r="D28" s="15">
        <f>SUM(D7:D27)</f>
        <v>107</v>
      </c>
      <c r="E28" s="23">
        <f>SUM(E7:E27)</f>
        <v>478.91000000000008</v>
      </c>
      <c r="F28" s="28">
        <f t="shared" ref="F28:W28" si="13">SUM(F7:F27)</f>
        <v>86</v>
      </c>
      <c r="G28" s="15">
        <f t="shared" si="13"/>
        <v>133</v>
      </c>
      <c r="H28" s="23">
        <f t="shared" si="13"/>
        <v>378.75</v>
      </c>
      <c r="I28" s="60">
        <f t="shared" si="13"/>
        <v>1068</v>
      </c>
      <c r="J28" s="15">
        <f>SUM(J7:J27)</f>
        <v>15</v>
      </c>
      <c r="K28" s="23">
        <f t="shared" si="13"/>
        <v>51.22</v>
      </c>
      <c r="L28" s="54">
        <f t="shared" si="13"/>
        <v>12</v>
      </c>
      <c r="M28" s="15">
        <f>SUM(M7:M27)</f>
        <v>52</v>
      </c>
      <c r="N28" s="23">
        <f t="shared" si="13"/>
        <v>233.58</v>
      </c>
      <c r="O28" s="60">
        <f t="shared" si="13"/>
        <v>0</v>
      </c>
      <c r="P28" s="64">
        <f>SUM(P7:P27)</f>
        <v>75</v>
      </c>
      <c r="Q28" s="91">
        <f t="shared" si="13"/>
        <v>408.18</v>
      </c>
      <c r="R28" s="60">
        <f t="shared" si="13"/>
        <v>95</v>
      </c>
      <c r="S28" s="73">
        <f t="shared" si="13"/>
        <v>99</v>
      </c>
      <c r="T28" s="23">
        <f t="shared" si="13"/>
        <v>572.17999999999995</v>
      </c>
      <c r="U28" s="28">
        <f t="shared" si="13"/>
        <v>1319</v>
      </c>
      <c r="V28" s="15">
        <f>SUM(V7:V27)</f>
        <v>481</v>
      </c>
      <c r="W28" s="16">
        <f t="shared" si="13"/>
        <v>2122.8200000000002</v>
      </c>
    </row>
    <row r="29" spans="1:27" ht="17.25" thickTop="1" thickBot="1" x14ac:dyDescent="0.35">
      <c r="A29" s="17"/>
      <c r="B29" s="24" t="s">
        <v>58</v>
      </c>
      <c r="C29" s="17">
        <f>C28</f>
        <v>58</v>
      </c>
      <c r="D29" s="18">
        <f>D28</f>
        <v>107</v>
      </c>
      <c r="E29" s="24">
        <f>E28</f>
        <v>478.91000000000008</v>
      </c>
      <c r="F29" s="17">
        <f t="shared" ref="F29:T29" si="14">C29+F28</f>
        <v>144</v>
      </c>
      <c r="G29" s="18">
        <f>D29+G28</f>
        <v>240</v>
      </c>
      <c r="H29" s="19">
        <f t="shared" si="14"/>
        <v>857.66000000000008</v>
      </c>
      <c r="I29" s="61">
        <f t="shared" si="14"/>
        <v>1212</v>
      </c>
      <c r="J29" s="18">
        <f>G29+J28</f>
        <v>255</v>
      </c>
      <c r="K29" s="19">
        <f t="shared" si="14"/>
        <v>908.88000000000011</v>
      </c>
      <c r="L29" s="17">
        <f t="shared" si="14"/>
        <v>1224</v>
      </c>
      <c r="M29" s="18">
        <f>J29+M28</f>
        <v>307</v>
      </c>
      <c r="N29" s="19">
        <f t="shared" si="14"/>
        <v>1142.46</v>
      </c>
      <c r="O29" s="61">
        <f t="shared" si="14"/>
        <v>1224</v>
      </c>
      <c r="P29" s="78">
        <f>M29+P28</f>
        <v>382</v>
      </c>
      <c r="Q29" s="101">
        <f t="shared" si="14"/>
        <v>1550.64</v>
      </c>
      <c r="R29" s="61">
        <f t="shared" si="14"/>
        <v>1319</v>
      </c>
      <c r="S29" s="79">
        <f t="shared" si="14"/>
        <v>481</v>
      </c>
      <c r="T29" s="24">
        <f t="shared" si="14"/>
        <v>2122.8200000000002</v>
      </c>
      <c r="U29" s="17"/>
      <c r="V29" s="18"/>
      <c r="W29" s="19"/>
    </row>
    <row r="30" spans="1:27" ht="16.5" thickTop="1" x14ac:dyDescent="0.3">
      <c r="A30" s="2"/>
      <c r="B30" s="2" t="s">
        <v>52</v>
      </c>
      <c r="C30" s="2" t="s">
        <v>53</v>
      </c>
      <c r="D30" s="2"/>
      <c r="E30" s="2"/>
      <c r="F30" s="2"/>
      <c r="G30" s="2"/>
      <c r="H30" s="2"/>
      <c r="I30" s="62"/>
      <c r="J30" s="2"/>
      <c r="K30" s="2"/>
      <c r="L30" s="2"/>
      <c r="M30" s="2"/>
      <c r="N30" s="2"/>
      <c r="O30" s="62"/>
      <c r="P30" s="102"/>
      <c r="Q30" s="62"/>
      <c r="R30" s="62"/>
      <c r="S30" s="62"/>
      <c r="T30" s="2"/>
      <c r="U30" s="2"/>
      <c r="V30" s="2"/>
      <c r="W30" s="2"/>
    </row>
    <row r="31" spans="1:27" ht="15.75" x14ac:dyDescent="0.3">
      <c r="A31" s="2"/>
      <c r="B31" s="2"/>
      <c r="C31" s="2" t="s">
        <v>54</v>
      </c>
      <c r="D31" s="2"/>
      <c r="E31" s="2"/>
      <c r="F31" s="2"/>
      <c r="G31" s="2"/>
      <c r="H31" s="2"/>
      <c r="I31" s="62"/>
      <c r="J31" s="2"/>
      <c r="K31" s="2"/>
      <c r="L31" s="2"/>
      <c r="M31" s="2"/>
      <c r="N31" s="2"/>
      <c r="O31" s="62"/>
      <c r="P31" s="62"/>
      <c r="Q31" s="62"/>
      <c r="R31" s="62"/>
      <c r="S31" s="62"/>
      <c r="T31" s="2"/>
      <c r="U31" s="2"/>
      <c r="V31" s="2"/>
      <c r="W31" s="2"/>
    </row>
    <row r="32" spans="1:27" ht="15.75" x14ac:dyDescent="0.3">
      <c r="A32" s="2"/>
      <c r="B32" s="2"/>
      <c r="C32" s="2" t="s">
        <v>105</v>
      </c>
      <c r="D32" s="2"/>
      <c r="E32" s="2"/>
      <c r="F32" s="2"/>
      <c r="G32" s="2"/>
      <c r="H32" s="2"/>
      <c r="I32" s="62"/>
      <c r="J32" s="2"/>
      <c r="K32" s="2"/>
      <c r="L32" s="2"/>
      <c r="M32" s="2"/>
      <c r="N32" s="2"/>
      <c r="O32" s="62"/>
      <c r="P32" s="62"/>
      <c r="Q32" s="62"/>
      <c r="R32" s="62"/>
      <c r="S32" s="62"/>
      <c r="T32" s="2"/>
      <c r="U32" s="2"/>
      <c r="V32" s="2"/>
      <c r="W32" s="2"/>
    </row>
    <row r="33" spans="1:23" ht="16.5" thickBot="1" x14ac:dyDescent="0.35">
      <c r="A33" s="2"/>
      <c r="B33" s="1" t="s">
        <v>55</v>
      </c>
      <c r="C33" s="1" t="s">
        <v>60</v>
      </c>
      <c r="D33" s="2"/>
      <c r="E33" s="2"/>
      <c r="F33" s="2"/>
      <c r="G33" s="2"/>
      <c r="H33" s="2"/>
      <c r="I33" s="62"/>
      <c r="J33" s="2"/>
      <c r="K33" s="2"/>
      <c r="L33" s="2"/>
      <c r="M33" s="2"/>
      <c r="N33" s="2"/>
      <c r="O33" s="62"/>
      <c r="P33" s="62"/>
      <c r="Q33" s="62"/>
      <c r="R33" s="62"/>
      <c r="S33" s="62"/>
      <c r="T33" s="2"/>
      <c r="U33" s="2"/>
      <c r="V33" s="2"/>
      <c r="W33" s="2"/>
    </row>
    <row r="34" spans="1:23" ht="16.5" thickTop="1" x14ac:dyDescent="0.3">
      <c r="A34" s="262" t="s">
        <v>0</v>
      </c>
      <c r="B34" s="265" t="s">
        <v>1</v>
      </c>
      <c r="C34" s="268" t="s">
        <v>40</v>
      </c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70"/>
      <c r="U34" s="271" t="s">
        <v>61</v>
      </c>
      <c r="V34" s="271"/>
      <c r="W34" s="272"/>
    </row>
    <row r="35" spans="1:23" ht="15.75" x14ac:dyDescent="0.3">
      <c r="A35" s="263"/>
      <c r="B35" s="266"/>
      <c r="C35" s="259" t="s">
        <v>62</v>
      </c>
      <c r="D35" s="275"/>
      <c r="E35" s="275"/>
      <c r="F35" s="255" t="s">
        <v>63</v>
      </c>
      <c r="G35" s="256"/>
      <c r="H35" s="257"/>
      <c r="I35" s="256" t="s">
        <v>64</v>
      </c>
      <c r="J35" s="256"/>
      <c r="K35" s="256"/>
      <c r="L35" s="255" t="s">
        <v>65</v>
      </c>
      <c r="M35" s="256"/>
      <c r="N35" s="257"/>
      <c r="O35" s="276" t="s">
        <v>66</v>
      </c>
      <c r="P35" s="276"/>
      <c r="Q35" s="276"/>
      <c r="R35" s="255" t="s">
        <v>67</v>
      </c>
      <c r="S35" s="256"/>
      <c r="T35" s="257"/>
      <c r="U35" s="273"/>
      <c r="V35" s="273"/>
      <c r="W35" s="274"/>
    </row>
    <row r="36" spans="1:23" ht="16.5" thickBot="1" x14ac:dyDescent="0.35">
      <c r="A36" s="264"/>
      <c r="B36" s="267"/>
      <c r="C36" s="43" t="s">
        <v>47</v>
      </c>
      <c r="D36" s="44" t="s">
        <v>48</v>
      </c>
      <c r="E36" s="45" t="s">
        <v>103</v>
      </c>
      <c r="F36" s="43" t="s">
        <v>47</v>
      </c>
      <c r="G36" s="44" t="s">
        <v>48</v>
      </c>
      <c r="H36" s="45" t="s">
        <v>103</v>
      </c>
      <c r="I36" s="55" t="s">
        <v>47</v>
      </c>
      <c r="J36" s="44" t="s">
        <v>48</v>
      </c>
      <c r="K36" s="45" t="s">
        <v>103</v>
      </c>
      <c r="L36" s="43" t="s">
        <v>47</v>
      </c>
      <c r="M36" s="44" t="s">
        <v>48</v>
      </c>
      <c r="N36" s="45" t="s">
        <v>103</v>
      </c>
      <c r="O36" s="55" t="s">
        <v>47</v>
      </c>
      <c r="P36" s="75" t="s">
        <v>48</v>
      </c>
      <c r="Q36" s="99" t="s">
        <v>103</v>
      </c>
      <c r="R36" s="55" t="s">
        <v>47</v>
      </c>
      <c r="S36" s="75" t="s">
        <v>48</v>
      </c>
      <c r="T36" s="45" t="s">
        <v>103</v>
      </c>
      <c r="U36" s="43" t="s">
        <v>47</v>
      </c>
      <c r="V36" s="44" t="s">
        <v>48</v>
      </c>
      <c r="W36" s="45" t="s">
        <v>103</v>
      </c>
    </row>
    <row r="37" spans="1:23" ht="17.25" thickTop="1" thickBot="1" x14ac:dyDescent="0.35">
      <c r="A37" s="3" t="s">
        <v>3</v>
      </c>
      <c r="B37" s="20" t="s">
        <v>4</v>
      </c>
      <c r="C37" s="3" t="s">
        <v>68</v>
      </c>
      <c r="D37" s="4" t="s">
        <v>69</v>
      </c>
      <c r="E37" s="5" t="s">
        <v>70</v>
      </c>
      <c r="F37" s="3" t="s">
        <v>71</v>
      </c>
      <c r="G37" s="4" t="s">
        <v>72</v>
      </c>
      <c r="H37" s="5" t="s">
        <v>73</v>
      </c>
      <c r="I37" s="56" t="s">
        <v>74</v>
      </c>
      <c r="J37" s="4" t="s">
        <v>75</v>
      </c>
      <c r="K37" s="5" t="s">
        <v>76</v>
      </c>
      <c r="L37" s="3" t="s">
        <v>77</v>
      </c>
      <c r="M37" s="4" t="s">
        <v>78</v>
      </c>
      <c r="N37" s="5" t="s">
        <v>79</v>
      </c>
      <c r="O37" s="56" t="s">
        <v>80</v>
      </c>
      <c r="P37" s="76" t="s">
        <v>81</v>
      </c>
      <c r="Q37" s="103" t="s">
        <v>82</v>
      </c>
      <c r="R37" s="56" t="s">
        <v>83</v>
      </c>
      <c r="S37" s="76" t="s">
        <v>84</v>
      </c>
      <c r="T37" s="5" t="s">
        <v>85</v>
      </c>
      <c r="U37" s="3" t="s">
        <v>86</v>
      </c>
      <c r="V37" s="4" t="s">
        <v>87</v>
      </c>
      <c r="W37" s="5" t="s">
        <v>88</v>
      </c>
    </row>
    <row r="38" spans="1:23" ht="16.5" thickTop="1" x14ac:dyDescent="0.3">
      <c r="A38" s="6" t="s">
        <v>3</v>
      </c>
      <c r="B38" s="21" t="s">
        <v>23</v>
      </c>
      <c r="C38" s="36">
        <f t="shared" ref="C38:D53" si="15">C102+C166</f>
        <v>27</v>
      </c>
      <c r="D38" s="9">
        <f t="shared" si="15"/>
        <v>0</v>
      </c>
      <c r="E38" s="7">
        <f>4.36*D38</f>
        <v>0</v>
      </c>
      <c r="F38" s="36">
        <f t="shared" ref="F38:G53" si="16">F102+F166</f>
        <v>0</v>
      </c>
      <c r="G38" s="34">
        <f t="shared" si="16"/>
        <v>0</v>
      </c>
      <c r="H38" s="7">
        <f>4.36*G38</f>
        <v>0</v>
      </c>
      <c r="I38" s="57">
        <f t="shared" ref="I38:J53" si="17">I102+I166</f>
        <v>0</v>
      </c>
      <c r="J38" s="34">
        <f t="shared" si="17"/>
        <v>2</v>
      </c>
      <c r="K38" s="7">
        <f>4.36*J38</f>
        <v>8.7200000000000006</v>
      </c>
      <c r="L38" s="36">
        <f t="shared" ref="L38:M53" si="18">L102+L166</f>
        <v>0</v>
      </c>
      <c r="M38" s="34">
        <f t="shared" si="18"/>
        <v>32</v>
      </c>
      <c r="N38" s="7">
        <f>4.36*M38</f>
        <v>139.52000000000001</v>
      </c>
      <c r="O38" s="57">
        <f t="shared" ref="O38:P53" si="19">O102+O166</f>
        <v>16</v>
      </c>
      <c r="P38" s="77">
        <f t="shared" si="19"/>
        <v>0</v>
      </c>
      <c r="Q38" s="67">
        <f>4.36*P38</f>
        <v>0</v>
      </c>
      <c r="R38" s="57">
        <f t="shared" ref="R38:S53" si="20">R102+R166</f>
        <v>0</v>
      </c>
      <c r="S38" s="77">
        <f t="shared" si="20"/>
        <v>0</v>
      </c>
      <c r="T38" s="7">
        <f>4.36*S38</f>
        <v>0</v>
      </c>
      <c r="U38" s="30">
        <f t="shared" ref="U38:W53" si="21">U7+C38+F38+I38+L38+O38+R38</f>
        <v>74</v>
      </c>
      <c r="V38" s="30">
        <f>V7+D38+G38+J38+M38+P38+S38</f>
        <v>86</v>
      </c>
      <c r="W38" s="40">
        <f t="shared" si="21"/>
        <v>374.96000000000004</v>
      </c>
    </row>
    <row r="39" spans="1:23" ht="15.75" x14ac:dyDescent="0.3">
      <c r="A39" s="8" t="s">
        <v>4</v>
      </c>
      <c r="B39" s="22" t="s">
        <v>29</v>
      </c>
      <c r="C39" s="37">
        <f t="shared" si="15"/>
        <v>0</v>
      </c>
      <c r="D39" s="9">
        <f t="shared" si="15"/>
        <v>0</v>
      </c>
      <c r="E39" s="7">
        <f>3.05*D39</f>
        <v>0</v>
      </c>
      <c r="F39" s="37">
        <f t="shared" si="16"/>
        <v>0</v>
      </c>
      <c r="G39" s="9">
        <f t="shared" si="16"/>
        <v>0</v>
      </c>
      <c r="H39" s="7">
        <f>3.05*G39</f>
        <v>0</v>
      </c>
      <c r="I39" s="58">
        <f t="shared" si="17"/>
        <v>10</v>
      </c>
      <c r="J39" s="9">
        <f t="shared" si="17"/>
        <v>10</v>
      </c>
      <c r="K39" s="7">
        <f>3.05*J39</f>
        <v>30.5</v>
      </c>
      <c r="L39" s="37">
        <f t="shared" si="18"/>
        <v>0</v>
      </c>
      <c r="M39" s="9">
        <f t="shared" si="18"/>
        <v>0</v>
      </c>
      <c r="N39" s="7">
        <f>3.05*M39</f>
        <v>0</v>
      </c>
      <c r="O39" s="58">
        <f t="shared" si="19"/>
        <v>5</v>
      </c>
      <c r="P39" s="64">
        <f t="shared" si="19"/>
        <v>10</v>
      </c>
      <c r="Q39" s="67">
        <f>3.05*P39</f>
        <v>30.5</v>
      </c>
      <c r="R39" s="58">
        <f t="shared" si="20"/>
        <v>30</v>
      </c>
      <c r="S39" s="64">
        <f t="shared" si="20"/>
        <v>0</v>
      </c>
      <c r="T39" s="7">
        <f>3.05*S39</f>
        <v>0</v>
      </c>
      <c r="U39" s="30">
        <f t="shared" si="21"/>
        <v>55</v>
      </c>
      <c r="V39" s="30">
        <f t="shared" si="21"/>
        <v>20</v>
      </c>
      <c r="W39" s="12">
        <f t="shared" si="21"/>
        <v>61</v>
      </c>
    </row>
    <row r="40" spans="1:23" ht="15.75" x14ac:dyDescent="0.3">
      <c r="A40" s="8" t="s">
        <v>5</v>
      </c>
      <c r="B40" s="22" t="s">
        <v>30</v>
      </c>
      <c r="C40" s="37">
        <f t="shared" si="15"/>
        <v>0</v>
      </c>
      <c r="D40" s="9">
        <f t="shared" si="15"/>
        <v>0</v>
      </c>
      <c r="E40" s="7">
        <f>0*D40</f>
        <v>0</v>
      </c>
      <c r="F40" s="37">
        <f t="shared" si="16"/>
        <v>0</v>
      </c>
      <c r="G40" s="9">
        <f t="shared" si="16"/>
        <v>0</v>
      </c>
      <c r="H40" s="7">
        <f>0*G40</f>
        <v>0</v>
      </c>
      <c r="I40" s="58">
        <f t="shared" si="17"/>
        <v>0</v>
      </c>
      <c r="J40" s="9">
        <f t="shared" si="17"/>
        <v>0</v>
      </c>
      <c r="K40" s="7">
        <f>0*J40</f>
        <v>0</v>
      </c>
      <c r="L40" s="37">
        <f t="shared" si="18"/>
        <v>0</v>
      </c>
      <c r="M40" s="9">
        <f t="shared" si="18"/>
        <v>0</v>
      </c>
      <c r="N40" s="7">
        <f>0*M40</f>
        <v>0</v>
      </c>
      <c r="O40" s="58">
        <f t="shared" si="19"/>
        <v>0</v>
      </c>
      <c r="P40" s="64">
        <f t="shared" si="19"/>
        <v>0</v>
      </c>
      <c r="Q40" s="67">
        <f>0*P40</f>
        <v>0</v>
      </c>
      <c r="R40" s="58">
        <f t="shared" si="20"/>
        <v>0</v>
      </c>
      <c r="S40" s="64">
        <f t="shared" si="20"/>
        <v>0</v>
      </c>
      <c r="T40" s="7">
        <f>0*S40</f>
        <v>0</v>
      </c>
      <c r="U40" s="30">
        <f t="shared" si="21"/>
        <v>0</v>
      </c>
      <c r="V40" s="30">
        <f t="shared" si="21"/>
        <v>0</v>
      </c>
      <c r="W40" s="12">
        <f t="shared" si="21"/>
        <v>0</v>
      </c>
    </row>
    <row r="41" spans="1:23" ht="15.75" x14ac:dyDescent="0.3">
      <c r="A41" s="8" t="s">
        <v>6</v>
      </c>
      <c r="B41" s="22" t="s">
        <v>38</v>
      </c>
      <c r="C41" s="37">
        <f t="shared" si="15"/>
        <v>0</v>
      </c>
      <c r="D41" s="9">
        <f t="shared" si="15"/>
        <v>0</v>
      </c>
      <c r="E41" s="7">
        <f>0*D41</f>
        <v>0</v>
      </c>
      <c r="F41" s="37">
        <f t="shared" si="16"/>
        <v>0</v>
      </c>
      <c r="G41" s="9">
        <f t="shared" si="16"/>
        <v>0</v>
      </c>
      <c r="H41" s="7">
        <f>0*G41</f>
        <v>0</v>
      </c>
      <c r="I41" s="58">
        <f t="shared" si="17"/>
        <v>0</v>
      </c>
      <c r="J41" s="9">
        <f t="shared" si="17"/>
        <v>0</v>
      </c>
      <c r="K41" s="7">
        <f>0*J41</f>
        <v>0</v>
      </c>
      <c r="L41" s="37">
        <f t="shared" si="18"/>
        <v>0</v>
      </c>
      <c r="M41" s="9">
        <f t="shared" si="18"/>
        <v>0</v>
      </c>
      <c r="N41" s="7">
        <f>0*M41</f>
        <v>0</v>
      </c>
      <c r="O41" s="58">
        <f t="shared" si="19"/>
        <v>0</v>
      </c>
      <c r="P41" s="64">
        <f t="shared" si="19"/>
        <v>0</v>
      </c>
      <c r="Q41" s="67">
        <f>0*P41</f>
        <v>0</v>
      </c>
      <c r="R41" s="58">
        <f t="shared" si="20"/>
        <v>0</v>
      </c>
      <c r="S41" s="64">
        <f t="shared" si="20"/>
        <v>0</v>
      </c>
      <c r="T41" s="7">
        <f>0*S41</f>
        <v>0</v>
      </c>
      <c r="U41" s="30">
        <f t="shared" si="21"/>
        <v>0</v>
      </c>
      <c r="V41" s="30">
        <f t="shared" si="21"/>
        <v>0</v>
      </c>
      <c r="W41" s="12">
        <f t="shared" si="21"/>
        <v>0</v>
      </c>
    </row>
    <row r="42" spans="1:23" ht="15.75" x14ac:dyDescent="0.3">
      <c r="A42" s="8" t="s">
        <v>7</v>
      </c>
      <c r="B42" s="22" t="s">
        <v>36</v>
      </c>
      <c r="C42" s="37">
        <f t="shared" si="15"/>
        <v>0</v>
      </c>
      <c r="D42" s="9">
        <f t="shared" si="15"/>
        <v>0</v>
      </c>
      <c r="E42" s="7">
        <f>0*D42</f>
        <v>0</v>
      </c>
      <c r="F42" s="37">
        <f t="shared" si="16"/>
        <v>0</v>
      </c>
      <c r="G42" s="9">
        <f t="shared" si="16"/>
        <v>0</v>
      </c>
      <c r="H42" s="7">
        <f>0*G42</f>
        <v>0</v>
      </c>
      <c r="I42" s="58">
        <f t="shared" si="17"/>
        <v>0</v>
      </c>
      <c r="J42" s="9">
        <f t="shared" si="17"/>
        <v>0</v>
      </c>
      <c r="K42" s="7">
        <f>0*J42</f>
        <v>0</v>
      </c>
      <c r="L42" s="37">
        <f t="shared" si="18"/>
        <v>0</v>
      </c>
      <c r="M42" s="9">
        <f t="shared" si="18"/>
        <v>0</v>
      </c>
      <c r="N42" s="7">
        <f>0*M42</f>
        <v>0</v>
      </c>
      <c r="O42" s="58">
        <f t="shared" si="19"/>
        <v>0</v>
      </c>
      <c r="P42" s="64">
        <f t="shared" si="19"/>
        <v>0</v>
      </c>
      <c r="Q42" s="67">
        <f>0*P42</f>
        <v>0</v>
      </c>
      <c r="R42" s="58">
        <f t="shared" si="20"/>
        <v>0</v>
      </c>
      <c r="S42" s="64">
        <f t="shared" si="20"/>
        <v>0</v>
      </c>
      <c r="T42" s="7">
        <f>0*S42</f>
        <v>0</v>
      </c>
      <c r="U42" s="30">
        <f t="shared" si="21"/>
        <v>0</v>
      </c>
      <c r="V42" s="30">
        <f t="shared" si="21"/>
        <v>0</v>
      </c>
      <c r="W42" s="12">
        <f t="shared" si="21"/>
        <v>0</v>
      </c>
    </row>
    <row r="43" spans="1:23" ht="15.75" x14ac:dyDescent="0.3">
      <c r="A43" s="8" t="s">
        <v>8</v>
      </c>
      <c r="B43" s="22" t="s">
        <v>24</v>
      </c>
      <c r="C43" s="37">
        <f t="shared" si="15"/>
        <v>0</v>
      </c>
      <c r="D43" s="9">
        <f t="shared" si="15"/>
        <v>0</v>
      </c>
      <c r="E43" s="7">
        <f>2.9*D43</f>
        <v>0</v>
      </c>
      <c r="F43" s="37">
        <f t="shared" si="16"/>
        <v>0</v>
      </c>
      <c r="G43" s="9">
        <f t="shared" si="16"/>
        <v>0</v>
      </c>
      <c r="H43" s="7">
        <f>2.9*G43</f>
        <v>0</v>
      </c>
      <c r="I43" s="58">
        <f t="shared" si="17"/>
        <v>4</v>
      </c>
      <c r="J43" s="9">
        <f t="shared" si="17"/>
        <v>0</v>
      </c>
      <c r="K43" s="7">
        <f>2.9*J43</f>
        <v>0</v>
      </c>
      <c r="L43" s="37">
        <f t="shared" si="18"/>
        <v>13</v>
      </c>
      <c r="M43" s="9">
        <f t="shared" si="18"/>
        <v>0</v>
      </c>
      <c r="N43" s="7">
        <f>2.9*M43</f>
        <v>0</v>
      </c>
      <c r="O43" s="58">
        <f t="shared" si="19"/>
        <v>18</v>
      </c>
      <c r="P43" s="64">
        <f t="shared" si="19"/>
        <v>0</v>
      </c>
      <c r="Q43" s="67">
        <f>2.9*P43</f>
        <v>0</v>
      </c>
      <c r="R43" s="58">
        <f t="shared" si="20"/>
        <v>22</v>
      </c>
      <c r="S43" s="64">
        <f t="shared" si="20"/>
        <v>0</v>
      </c>
      <c r="T43" s="7">
        <f>2.9*S43</f>
        <v>0</v>
      </c>
      <c r="U43" s="30">
        <f t="shared" si="21"/>
        <v>57</v>
      </c>
      <c r="V43" s="30">
        <f t="shared" si="21"/>
        <v>10</v>
      </c>
      <c r="W43" s="12">
        <f t="shared" si="21"/>
        <v>29</v>
      </c>
    </row>
    <row r="44" spans="1:23" ht="15.75" x14ac:dyDescent="0.3">
      <c r="A44" s="8" t="s">
        <v>9</v>
      </c>
      <c r="B44" s="22" t="s">
        <v>96</v>
      </c>
      <c r="C44" s="37">
        <f t="shared" si="15"/>
        <v>0</v>
      </c>
      <c r="D44" s="9">
        <f t="shared" si="15"/>
        <v>0</v>
      </c>
      <c r="E44" s="7">
        <f>2.83*D44</f>
        <v>0</v>
      </c>
      <c r="F44" s="37">
        <f t="shared" si="16"/>
        <v>0</v>
      </c>
      <c r="G44" s="9">
        <f t="shared" si="16"/>
        <v>0</v>
      </c>
      <c r="H44" s="7">
        <f>2.83*G44</f>
        <v>0</v>
      </c>
      <c r="I44" s="58">
        <f t="shared" si="17"/>
        <v>0</v>
      </c>
      <c r="J44" s="9">
        <f t="shared" si="17"/>
        <v>0</v>
      </c>
      <c r="K44" s="7">
        <f>2.83*J44</f>
        <v>0</v>
      </c>
      <c r="L44" s="37">
        <f t="shared" si="18"/>
        <v>0</v>
      </c>
      <c r="M44" s="9">
        <f t="shared" si="18"/>
        <v>0</v>
      </c>
      <c r="N44" s="7">
        <f>2.83*M44</f>
        <v>0</v>
      </c>
      <c r="O44" s="58">
        <f t="shared" si="19"/>
        <v>0</v>
      </c>
      <c r="P44" s="64">
        <f t="shared" si="19"/>
        <v>0</v>
      </c>
      <c r="Q44" s="67">
        <f>2.83*P44</f>
        <v>0</v>
      </c>
      <c r="R44" s="58">
        <f t="shared" si="20"/>
        <v>2</v>
      </c>
      <c r="S44" s="64">
        <f t="shared" si="20"/>
        <v>0</v>
      </c>
      <c r="T44" s="7">
        <f>2.83*S44</f>
        <v>0</v>
      </c>
      <c r="U44" s="30">
        <f t="shared" si="21"/>
        <v>2</v>
      </c>
      <c r="V44" s="30">
        <f t="shared" si="21"/>
        <v>0</v>
      </c>
      <c r="W44" s="12">
        <f t="shared" si="21"/>
        <v>0</v>
      </c>
    </row>
    <row r="45" spans="1:23" ht="15.75" x14ac:dyDescent="0.3">
      <c r="A45" s="8" t="s">
        <v>10</v>
      </c>
      <c r="B45" s="22" t="s">
        <v>97</v>
      </c>
      <c r="C45" s="37">
        <f t="shared" si="15"/>
        <v>0</v>
      </c>
      <c r="D45" s="9">
        <f t="shared" si="15"/>
        <v>400</v>
      </c>
      <c r="E45" s="7">
        <f>5.4*D45</f>
        <v>2160</v>
      </c>
      <c r="F45" s="37">
        <f t="shared" si="16"/>
        <v>0</v>
      </c>
      <c r="G45" s="9">
        <f t="shared" si="16"/>
        <v>0</v>
      </c>
      <c r="H45" s="7">
        <f>5.4*G45</f>
        <v>0</v>
      </c>
      <c r="I45" s="58">
        <f t="shared" si="17"/>
        <v>320</v>
      </c>
      <c r="J45" s="9">
        <f t="shared" si="17"/>
        <v>0</v>
      </c>
      <c r="K45" s="7">
        <f>5.4*J45</f>
        <v>0</v>
      </c>
      <c r="L45" s="37">
        <f t="shared" si="18"/>
        <v>35</v>
      </c>
      <c r="M45" s="9">
        <f t="shared" si="18"/>
        <v>0</v>
      </c>
      <c r="N45" s="7">
        <f>5.4*M45</f>
        <v>0</v>
      </c>
      <c r="O45" s="58">
        <f t="shared" si="19"/>
        <v>0</v>
      </c>
      <c r="P45" s="64">
        <f t="shared" si="19"/>
        <v>0</v>
      </c>
      <c r="Q45" s="67">
        <f>5.4*P45</f>
        <v>0</v>
      </c>
      <c r="R45" s="58">
        <f t="shared" si="20"/>
        <v>0</v>
      </c>
      <c r="S45" s="64">
        <f t="shared" si="20"/>
        <v>365</v>
      </c>
      <c r="T45" s="7">
        <f>5.4*S45</f>
        <v>1971.0000000000002</v>
      </c>
      <c r="U45" s="30">
        <f t="shared" si="21"/>
        <v>755</v>
      </c>
      <c r="V45" s="30">
        <f t="shared" si="21"/>
        <v>803</v>
      </c>
      <c r="W45" s="12">
        <f t="shared" si="21"/>
        <v>4336.2</v>
      </c>
    </row>
    <row r="46" spans="1:23" ht="15.75" x14ac:dyDescent="0.3">
      <c r="A46" s="8" t="s">
        <v>11</v>
      </c>
      <c r="B46" s="22" t="s">
        <v>33</v>
      </c>
      <c r="C46" s="37">
        <f t="shared" si="15"/>
        <v>0</v>
      </c>
      <c r="D46" s="9">
        <f t="shared" si="15"/>
        <v>377</v>
      </c>
      <c r="E46" s="7">
        <f>5.03*D46</f>
        <v>1896.3100000000002</v>
      </c>
      <c r="F46" s="37">
        <f t="shared" si="16"/>
        <v>0</v>
      </c>
      <c r="G46" s="9">
        <f t="shared" si="16"/>
        <v>0</v>
      </c>
      <c r="H46" s="7">
        <f>5.03*G46</f>
        <v>0</v>
      </c>
      <c r="I46" s="58">
        <f t="shared" si="17"/>
        <v>325</v>
      </c>
      <c r="J46" s="9">
        <f t="shared" si="17"/>
        <v>0</v>
      </c>
      <c r="K46" s="7">
        <f>5.03*J46</f>
        <v>0</v>
      </c>
      <c r="L46" s="37">
        <f t="shared" si="18"/>
        <v>0</v>
      </c>
      <c r="M46" s="9">
        <f t="shared" si="18"/>
        <v>0</v>
      </c>
      <c r="N46" s="7">
        <f>5.03*M46</f>
        <v>0</v>
      </c>
      <c r="O46" s="58">
        <f t="shared" si="19"/>
        <v>0</v>
      </c>
      <c r="P46" s="64">
        <f t="shared" si="19"/>
        <v>0</v>
      </c>
      <c r="Q46" s="67">
        <f>5.03*P46</f>
        <v>0</v>
      </c>
      <c r="R46" s="58">
        <f t="shared" si="20"/>
        <v>0</v>
      </c>
      <c r="S46" s="64">
        <f t="shared" si="20"/>
        <v>335</v>
      </c>
      <c r="T46" s="7">
        <f>5.03*S46</f>
        <v>1685.0500000000002</v>
      </c>
      <c r="U46" s="30">
        <f t="shared" si="21"/>
        <v>702</v>
      </c>
      <c r="V46" s="30">
        <f t="shared" si="21"/>
        <v>712</v>
      </c>
      <c r="W46" s="12">
        <f t="shared" si="21"/>
        <v>3581.3600000000006</v>
      </c>
    </row>
    <row r="47" spans="1:23" ht="15.75" x14ac:dyDescent="0.3">
      <c r="A47" s="8" t="s">
        <v>12</v>
      </c>
      <c r="B47" s="22" t="s">
        <v>27</v>
      </c>
      <c r="C47" s="37">
        <f t="shared" si="15"/>
        <v>0</v>
      </c>
      <c r="D47" s="9">
        <f t="shared" si="15"/>
        <v>0</v>
      </c>
      <c r="E47" s="7">
        <f>4.5*D47</f>
        <v>0</v>
      </c>
      <c r="F47" s="37">
        <f t="shared" si="16"/>
        <v>0</v>
      </c>
      <c r="G47" s="9">
        <f t="shared" si="16"/>
        <v>3</v>
      </c>
      <c r="H47" s="7">
        <f>4.5*G47</f>
        <v>13.5</v>
      </c>
      <c r="I47" s="58">
        <f t="shared" si="17"/>
        <v>0</v>
      </c>
      <c r="J47" s="9">
        <f t="shared" si="17"/>
        <v>51</v>
      </c>
      <c r="K47" s="7">
        <f>4.5*J47</f>
        <v>229.5</v>
      </c>
      <c r="L47" s="37">
        <f t="shared" si="18"/>
        <v>0</v>
      </c>
      <c r="M47" s="9">
        <f t="shared" si="18"/>
        <v>0</v>
      </c>
      <c r="N47" s="7">
        <f>4.5*M47</f>
        <v>0</v>
      </c>
      <c r="O47" s="58">
        <f t="shared" si="19"/>
        <v>54</v>
      </c>
      <c r="P47" s="64">
        <f t="shared" si="19"/>
        <v>0</v>
      </c>
      <c r="Q47" s="67">
        <f>4.5*P47</f>
        <v>0</v>
      </c>
      <c r="R47" s="58">
        <f t="shared" si="20"/>
        <v>0</v>
      </c>
      <c r="S47" s="64">
        <f t="shared" si="20"/>
        <v>0</v>
      </c>
      <c r="T47" s="7">
        <f>4.5*S47</f>
        <v>0</v>
      </c>
      <c r="U47" s="30">
        <f t="shared" si="21"/>
        <v>160</v>
      </c>
      <c r="V47" s="30">
        <f t="shared" si="21"/>
        <v>106</v>
      </c>
      <c r="W47" s="12">
        <f t="shared" si="21"/>
        <v>477</v>
      </c>
    </row>
    <row r="48" spans="1:23" ht="15.75" x14ac:dyDescent="0.3">
      <c r="A48" s="8" t="s">
        <v>13</v>
      </c>
      <c r="B48" s="22" t="s">
        <v>31</v>
      </c>
      <c r="C48" s="37">
        <f t="shared" si="15"/>
        <v>0</v>
      </c>
      <c r="D48" s="9">
        <f t="shared" si="15"/>
        <v>0</v>
      </c>
      <c r="E48" s="7">
        <f>2.85*D48</f>
        <v>0</v>
      </c>
      <c r="F48" s="37">
        <f t="shared" si="16"/>
        <v>50</v>
      </c>
      <c r="G48" s="9">
        <f t="shared" si="16"/>
        <v>0</v>
      </c>
      <c r="H48" s="7">
        <f>2.85*G48</f>
        <v>0</v>
      </c>
      <c r="I48" s="58">
        <f t="shared" si="17"/>
        <v>150</v>
      </c>
      <c r="J48" s="9">
        <f t="shared" si="17"/>
        <v>0</v>
      </c>
      <c r="K48" s="7">
        <f>2.85*J48</f>
        <v>0</v>
      </c>
      <c r="L48" s="37">
        <f t="shared" si="18"/>
        <v>0</v>
      </c>
      <c r="M48" s="9">
        <f t="shared" si="18"/>
        <v>0</v>
      </c>
      <c r="N48" s="7">
        <f>2.85*M48</f>
        <v>0</v>
      </c>
      <c r="O48" s="58">
        <f t="shared" si="19"/>
        <v>0</v>
      </c>
      <c r="P48" s="64">
        <f t="shared" si="19"/>
        <v>0</v>
      </c>
      <c r="Q48" s="67">
        <f>2.85*P48</f>
        <v>0</v>
      </c>
      <c r="R48" s="58">
        <f t="shared" si="20"/>
        <v>0</v>
      </c>
      <c r="S48" s="64">
        <f t="shared" si="20"/>
        <v>0</v>
      </c>
      <c r="T48" s="7">
        <f>2.85*S48</f>
        <v>0</v>
      </c>
      <c r="U48" s="30">
        <f t="shared" si="21"/>
        <v>200</v>
      </c>
      <c r="V48" s="30">
        <f t="shared" si="21"/>
        <v>155</v>
      </c>
      <c r="W48" s="12">
        <f t="shared" si="21"/>
        <v>441.75</v>
      </c>
    </row>
    <row r="49" spans="1:26" ht="15.75" x14ac:dyDescent="0.3">
      <c r="A49" s="8" t="s">
        <v>14</v>
      </c>
      <c r="B49" s="22" t="s">
        <v>32</v>
      </c>
      <c r="C49" s="37">
        <f t="shared" si="15"/>
        <v>0</v>
      </c>
      <c r="D49" s="9">
        <f t="shared" si="15"/>
        <v>0</v>
      </c>
      <c r="E49" s="7">
        <f>2.75*D49</f>
        <v>0</v>
      </c>
      <c r="F49" s="37">
        <f t="shared" si="16"/>
        <v>0</v>
      </c>
      <c r="G49" s="9">
        <f t="shared" si="16"/>
        <v>0</v>
      </c>
      <c r="H49" s="7">
        <f>2.75*G49</f>
        <v>0</v>
      </c>
      <c r="I49" s="58">
        <f t="shared" si="17"/>
        <v>0</v>
      </c>
      <c r="J49" s="9">
        <f t="shared" si="17"/>
        <v>0</v>
      </c>
      <c r="K49" s="7">
        <f>2.75*J49</f>
        <v>0</v>
      </c>
      <c r="L49" s="37">
        <f t="shared" si="18"/>
        <v>0</v>
      </c>
      <c r="M49" s="9">
        <f t="shared" si="18"/>
        <v>0</v>
      </c>
      <c r="N49" s="7">
        <f>2.75*M49</f>
        <v>0</v>
      </c>
      <c r="O49" s="58">
        <f t="shared" si="19"/>
        <v>0</v>
      </c>
      <c r="P49" s="64">
        <f t="shared" si="19"/>
        <v>0</v>
      </c>
      <c r="Q49" s="67">
        <f>2.75*P49</f>
        <v>0</v>
      </c>
      <c r="R49" s="58">
        <f t="shared" si="20"/>
        <v>0</v>
      </c>
      <c r="S49" s="64">
        <f t="shared" si="20"/>
        <v>0</v>
      </c>
      <c r="T49" s="7">
        <f>2.75*S49</f>
        <v>0</v>
      </c>
      <c r="U49" s="30">
        <f t="shared" si="21"/>
        <v>0</v>
      </c>
      <c r="V49" s="30">
        <f t="shared" si="21"/>
        <v>9</v>
      </c>
      <c r="W49" s="12">
        <f t="shared" si="21"/>
        <v>24.75</v>
      </c>
    </row>
    <row r="50" spans="1:26" ht="15.75" x14ac:dyDescent="0.3">
      <c r="A50" s="8" t="s">
        <v>15</v>
      </c>
      <c r="B50" s="22" t="s">
        <v>98</v>
      </c>
      <c r="C50" s="37">
        <f t="shared" si="15"/>
        <v>0</v>
      </c>
      <c r="D50" s="9">
        <f t="shared" si="15"/>
        <v>0</v>
      </c>
      <c r="E50" s="7">
        <f>0*D50</f>
        <v>0</v>
      </c>
      <c r="F50" s="37">
        <f t="shared" si="16"/>
        <v>0</v>
      </c>
      <c r="G50" s="9">
        <f t="shared" si="16"/>
        <v>0</v>
      </c>
      <c r="H50" s="7">
        <f>0*G50</f>
        <v>0</v>
      </c>
      <c r="I50" s="58">
        <f t="shared" si="17"/>
        <v>0</v>
      </c>
      <c r="J50" s="9">
        <f t="shared" si="17"/>
        <v>0</v>
      </c>
      <c r="K50" s="7">
        <f>0*J50</f>
        <v>0</v>
      </c>
      <c r="L50" s="37">
        <f t="shared" si="18"/>
        <v>0</v>
      </c>
      <c r="M50" s="9">
        <f t="shared" si="18"/>
        <v>0</v>
      </c>
      <c r="N50" s="7">
        <f>0*M50</f>
        <v>0</v>
      </c>
      <c r="O50" s="58">
        <f t="shared" si="19"/>
        <v>0</v>
      </c>
      <c r="P50" s="64">
        <f t="shared" si="19"/>
        <v>0</v>
      </c>
      <c r="Q50" s="67">
        <f>0*P50</f>
        <v>0</v>
      </c>
      <c r="R50" s="58">
        <f t="shared" si="20"/>
        <v>0</v>
      </c>
      <c r="S50" s="64">
        <f t="shared" si="20"/>
        <v>0</v>
      </c>
      <c r="T50" s="7">
        <f>0*S50</f>
        <v>0</v>
      </c>
      <c r="U50" s="30">
        <f t="shared" si="21"/>
        <v>0</v>
      </c>
      <c r="V50" s="30">
        <f t="shared" si="21"/>
        <v>0</v>
      </c>
      <c r="W50" s="12">
        <f t="shared" si="21"/>
        <v>0</v>
      </c>
    </row>
    <row r="51" spans="1:26" ht="15.75" x14ac:dyDescent="0.3">
      <c r="A51" s="8" t="s">
        <v>16</v>
      </c>
      <c r="B51" s="22" t="s">
        <v>99</v>
      </c>
      <c r="C51" s="37">
        <f t="shared" si="15"/>
        <v>0</v>
      </c>
      <c r="D51" s="9">
        <f t="shared" si="15"/>
        <v>200</v>
      </c>
      <c r="E51" s="7">
        <f>6.05*D51</f>
        <v>1210</v>
      </c>
      <c r="F51" s="37">
        <f t="shared" si="16"/>
        <v>31</v>
      </c>
      <c r="G51" s="9">
        <f t="shared" si="16"/>
        <v>0</v>
      </c>
      <c r="H51" s="7">
        <f>6.05*G51</f>
        <v>0</v>
      </c>
      <c r="I51" s="58">
        <f t="shared" si="17"/>
        <v>169</v>
      </c>
      <c r="J51" s="9">
        <f t="shared" si="17"/>
        <v>0</v>
      </c>
      <c r="K51" s="7">
        <f>6.05*J51</f>
        <v>0</v>
      </c>
      <c r="L51" s="37">
        <f t="shared" si="18"/>
        <v>63</v>
      </c>
      <c r="M51" s="9">
        <f t="shared" si="18"/>
        <v>0</v>
      </c>
      <c r="N51" s="7">
        <f>6.05*M51</f>
        <v>0</v>
      </c>
      <c r="O51" s="58">
        <f t="shared" si="19"/>
        <v>0</v>
      </c>
      <c r="P51" s="64">
        <f t="shared" si="19"/>
        <v>0</v>
      </c>
      <c r="Q51" s="67">
        <f>6.05*P51</f>
        <v>0</v>
      </c>
      <c r="R51" s="58">
        <f t="shared" si="20"/>
        <v>0</v>
      </c>
      <c r="S51" s="64">
        <f t="shared" si="20"/>
        <v>279</v>
      </c>
      <c r="T51" s="7">
        <f>6.05*S51</f>
        <v>1687.95</v>
      </c>
      <c r="U51" s="30">
        <f t="shared" si="21"/>
        <v>483</v>
      </c>
      <c r="V51" s="30">
        <f t="shared" si="21"/>
        <v>511</v>
      </c>
      <c r="W51" s="12">
        <f t="shared" si="21"/>
        <v>3091.55</v>
      </c>
    </row>
    <row r="52" spans="1:26" ht="15.75" x14ac:dyDescent="0.3">
      <c r="A52" s="8" t="s">
        <v>17</v>
      </c>
      <c r="B52" s="22" t="s">
        <v>26</v>
      </c>
      <c r="C52" s="37">
        <f t="shared" si="15"/>
        <v>363</v>
      </c>
      <c r="D52" s="9">
        <f t="shared" si="15"/>
        <v>8</v>
      </c>
      <c r="E52" s="7">
        <f>6.3*D52</f>
        <v>50.4</v>
      </c>
      <c r="F52" s="37">
        <f t="shared" si="16"/>
        <v>113</v>
      </c>
      <c r="G52" s="9">
        <f t="shared" si="16"/>
        <v>0</v>
      </c>
      <c r="H52" s="7">
        <f>6.3*G52</f>
        <v>0</v>
      </c>
      <c r="I52" s="58">
        <f t="shared" si="17"/>
        <v>0</v>
      </c>
      <c r="J52" s="9">
        <f t="shared" si="17"/>
        <v>0</v>
      </c>
      <c r="K52" s="7">
        <f>6.3*J52</f>
        <v>0</v>
      </c>
      <c r="L52" s="37">
        <f t="shared" si="18"/>
        <v>0</v>
      </c>
      <c r="M52" s="9">
        <f t="shared" si="18"/>
        <v>17</v>
      </c>
      <c r="N52" s="7">
        <f>6.3*M52</f>
        <v>107.1</v>
      </c>
      <c r="O52" s="58">
        <f t="shared" si="19"/>
        <v>0</v>
      </c>
      <c r="P52" s="64">
        <f t="shared" si="19"/>
        <v>305</v>
      </c>
      <c r="Q52" s="67">
        <f>6.3*P52</f>
        <v>1921.5</v>
      </c>
      <c r="R52" s="58">
        <f t="shared" si="20"/>
        <v>0</v>
      </c>
      <c r="S52" s="64">
        <f t="shared" si="20"/>
        <v>178</v>
      </c>
      <c r="T52" s="7">
        <f>6.3*S52</f>
        <v>1121.3999999999999</v>
      </c>
      <c r="U52" s="30">
        <f t="shared" si="21"/>
        <v>517</v>
      </c>
      <c r="V52" s="30">
        <f t="shared" si="21"/>
        <v>517</v>
      </c>
      <c r="W52" s="12">
        <f t="shared" si="21"/>
        <v>3257.0999999999995</v>
      </c>
    </row>
    <row r="53" spans="1:26" ht="15.75" x14ac:dyDescent="0.3">
      <c r="A53" s="8" t="s">
        <v>18</v>
      </c>
      <c r="B53" s="22" t="s">
        <v>104</v>
      </c>
      <c r="C53" s="37">
        <f t="shared" si="15"/>
        <v>48</v>
      </c>
      <c r="D53" s="9">
        <f t="shared" si="15"/>
        <v>0</v>
      </c>
      <c r="E53" s="7">
        <f>5.8*D53</f>
        <v>0</v>
      </c>
      <c r="F53" s="37">
        <f t="shared" si="16"/>
        <v>173</v>
      </c>
      <c r="G53" s="9">
        <f t="shared" si="16"/>
        <v>0</v>
      </c>
      <c r="H53" s="7">
        <f>5.8*G53</f>
        <v>0</v>
      </c>
      <c r="I53" s="58">
        <f t="shared" si="17"/>
        <v>0</v>
      </c>
      <c r="J53" s="9">
        <f t="shared" si="17"/>
        <v>0</v>
      </c>
      <c r="K53" s="7">
        <f>5.8*J53</f>
        <v>0</v>
      </c>
      <c r="L53" s="37">
        <f t="shared" si="18"/>
        <v>0</v>
      </c>
      <c r="M53" s="9">
        <f t="shared" si="18"/>
        <v>0</v>
      </c>
      <c r="N53" s="7">
        <f>5.8*M53</f>
        <v>0</v>
      </c>
      <c r="O53" s="58">
        <f t="shared" si="19"/>
        <v>0</v>
      </c>
      <c r="P53" s="64">
        <f t="shared" si="19"/>
        <v>103</v>
      </c>
      <c r="Q53" s="67">
        <f>5.8*P53</f>
        <v>597.4</v>
      </c>
      <c r="R53" s="58">
        <f t="shared" si="20"/>
        <v>0</v>
      </c>
      <c r="S53" s="64">
        <f t="shared" si="20"/>
        <v>118</v>
      </c>
      <c r="T53" s="7">
        <f>5.8*S53</f>
        <v>684.4</v>
      </c>
      <c r="U53" s="30">
        <f t="shared" si="21"/>
        <v>336</v>
      </c>
      <c r="V53" s="30">
        <f t="shared" si="21"/>
        <v>336</v>
      </c>
      <c r="W53" s="12">
        <f t="shared" si="21"/>
        <v>1948.8000000000002</v>
      </c>
    </row>
    <row r="54" spans="1:26" ht="15.75" x14ac:dyDescent="0.3">
      <c r="A54" s="8" t="s">
        <v>19</v>
      </c>
      <c r="B54" s="22" t="s">
        <v>34</v>
      </c>
      <c r="C54" s="37">
        <f t="shared" ref="C54:D58" si="22">C118+C182</f>
        <v>170</v>
      </c>
      <c r="D54" s="9">
        <f t="shared" si="22"/>
        <v>0</v>
      </c>
      <c r="E54" s="7">
        <f>5.5*D54</f>
        <v>0</v>
      </c>
      <c r="F54" s="37">
        <f t="shared" ref="F54:G58" si="23">F118+F182</f>
        <v>0</v>
      </c>
      <c r="G54" s="9">
        <f t="shared" si="23"/>
        <v>0</v>
      </c>
      <c r="H54" s="7">
        <f>5.5*G54</f>
        <v>0</v>
      </c>
      <c r="I54" s="58">
        <f t="shared" ref="I54:J58" si="24">I118+I182</f>
        <v>0</v>
      </c>
      <c r="J54" s="9">
        <f t="shared" si="24"/>
        <v>0</v>
      </c>
      <c r="K54" s="7">
        <f>5.5*J54</f>
        <v>0</v>
      </c>
      <c r="L54" s="37">
        <f t="shared" ref="L54:M58" si="25">L118+L182</f>
        <v>0</v>
      </c>
      <c r="M54" s="9">
        <f t="shared" si="25"/>
        <v>5</v>
      </c>
      <c r="N54" s="7">
        <f>5.5*M54</f>
        <v>27.5</v>
      </c>
      <c r="O54" s="58">
        <f t="shared" ref="O54:P58" si="26">O118+O182</f>
        <v>0</v>
      </c>
      <c r="P54" s="64">
        <f t="shared" si="26"/>
        <v>141</v>
      </c>
      <c r="Q54" s="67">
        <f>5.5*P54</f>
        <v>775.5</v>
      </c>
      <c r="R54" s="58">
        <f t="shared" ref="R54:S58" si="27">R118+R182</f>
        <v>0</v>
      </c>
      <c r="S54" s="64">
        <f t="shared" si="27"/>
        <v>34</v>
      </c>
      <c r="T54" s="7">
        <f>5.5*S54</f>
        <v>187</v>
      </c>
      <c r="U54" s="30">
        <f t="shared" ref="U54:W58" si="28">U23+C54+F54+I54+L54+O54+R54</f>
        <v>180</v>
      </c>
      <c r="V54" s="30">
        <f t="shared" si="28"/>
        <v>180</v>
      </c>
      <c r="W54" s="12">
        <f t="shared" si="28"/>
        <v>990</v>
      </c>
      <c r="Z54">
        <v>0</v>
      </c>
    </row>
    <row r="55" spans="1:26" ht="15.75" x14ac:dyDescent="0.3">
      <c r="A55" s="8" t="s">
        <v>20</v>
      </c>
      <c r="B55" s="22" t="s">
        <v>37</v>
      </c>
      <c r="C55" s="37">
        <f t="shared" si="22"/>
        <v>45</v>
      </c>
      <c r="D55" s="9">
        <f t="shared" si="22"/>
        <v>0</v>
      </c>
      <c r="E55" s="7">
        <f>4.9*D55</f>
        <v>0</v>
      </c>
      <c r="F55" s="37">
        <f t="shared" si="23"/>
        <v>180</v>
      </c>
      <c r="G55" s="9">
        <f t="shared" si="23"/>
        <v>0</v>
      </c>
      <c r="H55" s="7">
        <f>4.9*G55</f>
        <v>0</v>
      </c>
      <c r="I55" s="58">
        <f t="shared" si="24"/>
        <v>150</v>
      </c>
      <c r="J55" s="9">
        <f t="shared" si="24"/>
        <v>0</v>
      </c>
      <c r="K55" s="7">
        <f>4.9*J55</f>
        <v>0</v>
      </c>
      <c r="L55" s="37">
        <f t="shared" si="25"/>
        <v>0</v>
      </c>
      <c r="M55" s="9">
        <f t="shared" si="25"/>
        <v>0</v>
      </c>
      <c r="N55" s="7">
        <f>4.9*M55</f>
        <v>0</v>
      </c>
      <c r="O55" s="58">
        <f t="shared" si="26"/>
        <v>3</v>
      </c>
      <c r="P55" s="64">
        <f t="shared" si="26"/>
        <v>0</v>
      </c>
      <c r="Q55" s="67">
        <f>4.9*P55</f>
        <v>0</v>
      </c>
      <c r="R55" s="58">
        <f t="shared" si="27"/>
        <v>0</v>
      </c>
      <c r="S55" s="64">
        <f t="shared" si="27"/>
        <v>395</v>
      </c>
      <c r="T55" s="7">
        <f>4.9*S55</f>
        <v>1935.5000000000002</v>
      </c>
      <c r="U55" s="30">
        <f t="shared" si="28"/>
        <v>387</v>
      </c>
      <c r="V55" s="30">
        <f t="shared" si="28"/>
        <v>404</v>
      </c>
      <c r="W55" s="12">
        <f t="shared" si="28"/>
        <v>1979.6000000000001</v>
      </c>
    </row>
    <row r="56" spans="1:26" ht="15.75" x14ac:dyDescent="0.3">
      <c r="A56" s="8" t="s">
        <v>21</v>
      </c>
      <c r="B56" s="22" t="s">
        <v>28</v>
      </c>
      <c r="C56" s="37">
        <f t="shared" si="22"/>
        <v>79</v>
      </c>
      <c r="D56" s="9">
        <f t="shared" si="22"/>
        <v>0</v>
      </c>
      <c r="E56" s="7">
        <f>4.42*D56</f>
        <v>0</v>
      </c>
      <c r="F56" s="37">
        <f t="shared" si="23"/>
        <v>185</v>
      </c>
      <c r="G56" s="9">
        <f t="shared" si="23"/>
        <v>0</v>
      </c>
      <c r="H56" s="7">
        <f>4.42*G56</f>
        <v>0</v>
      </c>
      <c r="I56" s="58">
        <f t="shared" si="24"/>
        <v>35</v>
      </c>
      <c r="J56" s="9">
        <f t="shared" si="24"/>
        <v>0</v>
      </c>
      <c r="K56" s="7">
        <f>4.42*J56</f>
        <v>0</v>
      </c>
      <c r="L56" s="37">
        <f t="shared" si="25"/>
        <v>0</v>
      </c>
      <c r="M56" s="9">
        <f t="shared" si="25"/>
        <v>0</v>
      </c>
      <c r="N56" s="7">
        <f>4.42*M56</f>
        <v>0</v>
      </c>
      <c r="O56" s="58">
        <f t="shared" si="26"/>
        <v>0</v>
      </c>
      <c r="P56" s="64">
        <f t="shared" si="26"/>
        <v>47</v>
      </c>
      <c r="Q56" s="67">
        <f>4.42*P56</f>
        <v>207.74</v>
      </c>
      <c r="R56" s="58">
        <f t="shared" si="27"/>
        <v>0</v>
      </c>
      <c r="S56" s="64">
        <f t="shared" si="27"/>
        <v>287</v>
      </c>
      <c r="T56" s="7">
        <f>4.42*S56</f>
        <v>1268.54</v>
      </c>
      <c r="U56" s="30">
        <f t="shared" si="28"/>
        <v>299</v>
      </c>
      <c r="V56" s="30">
        <f t="shared" si="28"/>
        <v>334</v>
      </c>
      <c r="W56" s="12">
        <f t="shared" si="28"/>
        <v>1476.28</v>
      </c>
    </row>
    <row r="57" spans="1:26" ht="15.75" x14ac:dyDescent="0.3">
      <c r="A57" s="8" t="s">
        <v>22</v>
      </c>
      <c r="B57" s="22" t="s">
        <v>25</v>
      </c>
      <c r="C57" s="37">
        <f t="shared" si="22"/>
        <v>0</v>
      </c>
      <c r="D57" s="11">
        <f t="shared" si="22"/>
        <v>0</v>
      </c>
      <c r="E57" s="7">
        <f>4.35*D57</f>
        <v>0</v>
      </c>
      <c r="F57" s="46">
        <f t="shared" si="23"/>
        <v>0</v>
      </c>
      <c r="G57" s="11">
        <f t="shared" si="23"/>
        <v>0</v>
      </c>
      <c r="H57" s="7">
        <f>4.35*G57</f>
        <v>0</v>
      </c>
      <c r="I57" s="59">
        <f t="shared" si="24"/>
        <v>0</v>
      </c>
      <c r="J57" s="11">
        <f t="shared" si="24"/>
        <v>0</v>
      </c>
      <c r="K57" s="7">
        <f>4.35*J57</f>
        <v>0</v>
      </c>
      <c r="L57" s="46">
        <f t="shared" si="25"/>
        <v>0</v>
      </c>
      <c r="M57" s="11">
        <f t="shared" si="25"/>
        <v>0</v>
      </c>
      <c r="N57" s="7">
        <f>4.35*M57</f>
        <v>0</v>
      </c>
      <c r="O57" s="59">
        <f t="shared" si="26"/>
        <v>0</v>
      </c>
      <c r="P57" s="78">
        <f t="shared" si="26"/>
        <v>0</v>
      </c>
      <c r="Q57" s="67">
        <f>4.35*P57</f>
        <v>0</v>
      </c>
      <c r="R57" s="59">
        <f t="shared" si="27"/>
        <v>0</v>
      </c>
      <c r="S57" s="78">
        <f t="shared" si="27"/>
        <v>0</v>
      </c>
      <c r="T57" s="7">
        <f>4.35*S57</f>
        <v>0</v>
      </c>
      <c r="U57" s="47">
        <f>U26+C57+F57+I57+L57+O57+R57</f>
        <v>0</v>
      </c>
      <c r="V57" s="30">
        <f t="shared" si="28"/>
        <v>0</v>
      </c>
      <c r="W57" s="12">
        <f t="shared" si="28"/>
        <v>0</v>
      </c>
    </row>
    <row r="58" spans="1:26" ht="16.5" thickBot="1" x14ac:dyDescent="0.35">
      <c r="A58" s="50">
        <v>21</v>
      </c>
      <c r="B58" s="22" t="s">
        <v>39</v>
      </c>
      <c r="C58" s="27">
        <f>C122+C186</f>
        <v>0</v>
      </c>
      <c r="D58" s="11">
        <f t="shared" si="22"/>
        <v>0</v>
      </c>
      <c r="E58" s="7">
        <f>0*D58</f>
        <v>0</v>
      </c>
      <c r="F58" s="31">
        <f t="shared" si="23"/>
        <v>0</v>
      </c>
      <c r="G58" s="11">
        <f t="shared" si="23"/>
        <v>0</v>
      </c>
      <c r="H58" s="7">
        <f>0*G58</f>
        <v>0</v>
      </c>
      <c r="I58" s="63">
        <f t="shared" si="24"/>
        <v>0</v>
      </c>
      <c r="J58" s="11">
        <f t="shared" si="24"/>
        <v>0</v>
      </c>
      <c r="K58" s="7">
        <f>0*J58</f>
        <v>0</v>
      </c>
      <c r="L58" s="31">
        <f t="shared" si="25"/>
        <v>0</v>
      </c>
      <c r="M58" s="11">
        <f t="shared" si="25"/>
        <v>0</v>
      </c>
      <c r="N58" s="7">
        <f>0*M58</f>
        <v>0</v>
      </c>
      <c r="O58" s="63">
        <f t="shared" si="26"/>
        <v>0</v>
      </c>
      <c r="P58" s="78">
        <f t="shared" si="26"/>
        <v>0</v>
      </c>
      <c r="Q58" s="67">
        <f>0*P58</f>
        <v>0</v>
      </c>
      <c r="R58" s="69">
        <f t="shared" si="27"/>
        <v>0</v>
      </c>
      <c r="S58" s="78">
        <f t="shared" si="27"/>
        <v>0</v>
      </c>
      <c r="T58" s="7">
        <f>0*S58</f>
        <v>0</v>
      </c>
      <c r="U58" s="31">
        <f>U27+C58+F58+I58+L58+O58+R58</f>
        <v>0</v>
      </c>
      <c r="V58" s="47">
        <f t="shared" si="28"/>
        <v>0</v>
      </c>
      <c r="W58" s="51">
        <f t="shared" si="28"/>
        <v>0</v>
      </c>
    </row>
    <row r="59" spans="1:26" ht="17.25" thickTop="1" thickBot="1" x14ac:dyDescent="0.35">
      <c r="A59" s="3"/>
      <c r="B59" s="23" t="s">
        <v>57</v>
      </c>
      <c r="C59" s="28">
        <f>SUM(C38:C58)</f>
        <v>732</v>
      </c>
      <c r="D59" s="15">
        <f>SUM(D38:D58)</f>
        <v>985</v>
      </c>
      <c r="E59" s="23">
        <f>SUM(E38:E58)</f>
        <v>5316.71</v>
      </c>
      <c r="F59" s="28">
        <f t="shared" ref="F59:W59" si="29">SUM(F38:F58)</f>
        <v>732</v>
      </c>
      <c r="G59" s="15">
        <f t="shared" si="29"/>
        <v>3</v>
      </c>
      <c r="H59" s="23">
        <f t="shared" si="29"/>
        <v>13.5</v>
      </c>
      <c r="I59" s="60">
        <f t="shared" si="29"/>
        <v>1163</v>
      </c>
      <c r="J59" s="15">
        <f t="shared" si="29"/>
        <v>63</v>
      </c>
      <c r="K59" s="23">
        <f t="shared" si="29"/>
        <v>268.72000000000003</v>
      </c>
      <c r="L59" s="28">
        <f t="shared" si="29"/>
        <v>111</v>
      </c>
      <c r="M59" s="15">
        <f t="shared" si="29"/>
        <v>54</v>
      </c>
      <c r="N59" s="23">
        <f t="shared" si="29"/>
        <v>274.12</v>
      </c>
      <c r="O59" s="60">
        <f t="shared" si="29"/>
        <v>96</v>
      </c>
      <c r="P59" s="73">
        <f t="shared" si="29"/>
        <v>606</v>
      </c>
      <c r="Q59" s="91">
        <f t="shared" si="29"/>
        <v>3532.6400000000003</v>
      </c>
      <c r="R59" s="60">
        <f t="shared" si="29"/>
        <v>54</v>
      </c>
      <c r="S59" s="73">
        <f t="shared" si="29"/>
        <v>1991</v>
      </c>
      <c r="T59" s="23">
        <f t="shared" si="29"/>
        <v>10540.84</v>
      </c>
      <c r="U59" s="28">
        <f t="shared" si="29"/>
        <v>4207</v>
      </c>
      <c r="V59" s="15">
        <f t="shared" si="29"/>
        <v>4183</v>
      </c>
      <c r="W59" s="16">
        <f t="shared" si="29"/>
        <v>22069.349999999995</v>
      </c>
    </row>
    <row r="60" spans="1:26" ht="16.5" thickTop="1" thickBot="1" x14ac:dyDescent="0.3">
      <c r="A60" s="17"/>
      <c r="B60" s="24" t="s">
        <v>58</v>
      </c>
      <c r="C60" s="17">
        <f>R29+C59</f>
        <v>2051</v>
      </c>
      <c r="D60" s="17">
        <f>S29+D59</f>
        <v>1466</v>
      </c>
      <c r="E60" s="17">
        <f>T29+E59</f>
        <v>7439.5300000000007</v>
      </c>
      <c r="F60" s="17">
        <f t="shared" ref="F60:T60" si="30">C60+F59</f>
        <v>2783</v>
      </c>
      <c r="G60" s="18">
        <f t="shared" si="30"/>
        <v>1469</v>
      </c>
      <c r="H60" s="19">
        <f t="shared" si="30"/>
        <v>7453.0300000000007</v>
      </c>
      <c r="I60" s="61">
        <f t="shared" si="30"/>
        <v>3946</v>
      </c>
      <c r="J60" s="18">
        <f t="shared" si="30"/>
        <v>1532</v>
      </c>
      <c r="K60" s="19">
        <f t="shared" si="30"/>
        <v>7721.7500000000009</v>
      </c>
      <c r="L60" s="17">
        <f t="shared" si="30"/>
        <v>4057</v>
      </c>
      <c r="M60" s="18">
        <f t="shared" si="30"/>
        <v>1586</v>
      </c>
      <c r="N60" s="19">
        <f t="shared" si="30"/>
        <v>7995.8700000000008</v>
      </c>
      <c r="O60" s="61">
        <f t="shared" si="30"/>
        <v>4153</v>
      </c>
      <c r="P60" s="79">
        <f t="shared" si="30"/>
        <v>2192</v>
      </c>
      <c r="Q60" s="101">
        <f t="shared" si="30"/>
        <v>11528.510000000002</v>
      </c>
      <c r="R60" s="61">
        <f t="shared" si="30"/>
        <v>4207</v>
      </c>
      <c r="S60" s="79">
        <f t="shared" si="30"/>
        <v>4183</v>
      </c>
      <c r="T60" s="24">
        <f t="shared" si="30"/>
        <v>22069.350000000002</v>
      </c>
      <c r="U60" s="17"/>
      <c r="V60" s="18"/>
      <c r="W60" s="19"/>
    </row>
    <row r="61" spans="1:26" ht="16.5" thickTop="1" x14ac:dyDescent="0.3">
      <c r="A61" s="2"/>
      <c r="B61" s="2"/>
      <c r="C61" s="2"/>
      <c r="D61" s="2"/>
      <c r="E61" s="2"/>
      <c r="F61" s="2"/>
      <c r="G61" s="2"/>
      <c r="H61" s="2"/>
      <c r="I61" s="62"/>
      <c r="J61" s="2"/>
      <c r="K61" s="2"/>
      <c r="L61" s="2"/>
      <c r="M61" s="2"/>
      <c r="N61" s="2"/>
      <c r="O61" s="62"/>
      <c r="P61" s="62"/>
      <c r="Q61" s="62"/>
      <c r="R61" s="62"/>
      <c r="S61" s="62"/>
      <c r="T61" s="2"/>
      <c r="U61" s="2"/>
      <c r="V61" s="2"/>
      <c r="W61" s="2"/>
    </row>
    <row r="62" spans="1:26" ht="15.75" x14ac:dyDescent="0.3">
      <c r="A62" s="2"/>
      <c r="B62" s="2" t="s">
        <v>52</v>
      </c>
      <c r="C62" s="2" t="s">
        <v>53</v>
      </c>
      <c r="D62" s="2"/>
      <c r="E62" s="2"/>
      <c r="F62" s="2"/>
      <c r="G62" s="2"/>
      <c r="H62" s="2"/>
      <c r="I62" s="62"/>
      <c r="J62" s="2"/>
      <c r="K62" s="2"/>
      <c r="L62" s="2"/>
      <c r="M62" s="2"/>
      <c r="N62" s="2"/>
      <c r="O62" s="62"/>
      <c r="P62" s="62"/>
      <c r="Q62" s="62"/>
      <c r="R62" s="62"/>
      <c r="S62" s="62"/>
      <c r="T62" s="2"/>
      <c r="U62" s="2"/>
      <c r="V62" s="2"/>
      <c r="W62" s="2"/>
    </row>
    <row r="63" spans="1:26" ht="15.75" x14ac:dyDescent="0.3">
      <c r="A63" s="2"/>
      <c r="B63" s="2"/>
      <c r="C63" s="2" t="s">
        <v>54</v>
      </c>
      <c r="D63" s="2"/>
      <c r="E63" s="2"/>
      <c r="F63" s="2"/>
      <c r="G63" s="2"/>
      <c r="H63" s="2"/>
      <c r="I63" s="62"/>
      <c r="J63" s="2"/>
      <c r="K63" s="2"/>
      <c r="L63" s="2"/>
      <c r="M63" s="2"/>
      <c r="N63" s="2"/>
      <c r="O63" s="62"/>
      <c r="P63" s="62"/>
      <c r="Q63" s="62"/>
      <c r="R63" s="62"/>
      <c r="S63" s="62"/>
      <c r="T63" s="2"/>
      <c r="U63" s="2"/>
      <c r="V63" s="2"/>
      <c r="W63" s="2"/>
    </row>
    <row r="64" spans="1:26" ht="15.75" x14ac:dyDescent="0.3">
      <c r="A64" s="2"/>
      <c r="B64" s="2"/>
      <c r="C64" s="2" t="s">
        <v>105</v>
      </c>
      <c r="D64" s="2"/>
      <c r="E64" s="2"/>
      <c r="F64" s="2"/>
      <c r="G64" s="2"/>
      <c r="H64" s="2"/>
      <c r="I64" s="62"/>
      <c r="J64" s="2"/>
      <c r="K64" s="2"/>
      <c r="L64" s="2"/>
      <c r="M64" s="2"/>
      <c r="N64" s="2"/>
      <c r="O64" s="62"/>
      <c r="P64" s="62"/>
      <c r="Q64" s="62"/>
      <c r="R64" s="62"/>
      <c r="S64" s="62"/>
      <c r="T64" s="2"/>
      <c r="U64" s="2"/>
      <c r="V64" s="2"/>
      <c r="W64" s="2"/>
    </row>
    <row r="65" spans="1:30" ht="16.5" thickBot="1" x14ac:dyDescent="0.35">
      <c r="A65" s="2"/>
      <c r="B65" s="1" t="s">
        <v>55</v>
      </c>
      <c r="C65" s="1" t="s">
        <v>56</v>
      </c>
      <c r="D65" s="2"/>
      <c r="E65" s="2"/>
      <c r="F65" s="2"/>
      <c r="G65" s="2"/>
      <c r="H65" s="2"/>
      <c r="I65" s="62"/>
      <c r="J65" s="2"/>
      <c r="K65" s="2"/>
      <c r="L65" s="2"/>
      <c r="M65" s="2"/>
      <c r="N65" s="2"/>
      <c r="O65" s="62"/>
      <c r="P65" s="62"/>
      <c r="Q65" s="62"/>
      <c r="R65" s="62"/>
      <c r="S65" s="62"/>
      <c r="T65" s="2"/>
      <c r="U65" s="2"/>
      <c r="V65" s="2"/>
      <c r="W65" s="2"/>
    </row>
    <row r="66" spans="1:30" ht="16.5" thickTop="1" x14ac:dyDescent="0.3">
      <c r="A66" s="262" t="s">
        <v>0</v>
      </c>
      <c r="B66" s="265" t="s">
        <v>1</v>
      </c>
      <c r="C66" s="268" t="s">
        <v>40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70"/>
      <c r="U66" s="271" t="s">
        <v>46</v>
      </c>
      <c r="V66" s="271"/>
      <c r="W66" s="272"/>
    </row>
    <row r="67" spans="1:30" ht="15.75" x14ac:dyDescent="0.3">
      <c r="A67" s="263"/>
      <c r="B67" s="266"/>
      <c r="C67" s="259" t="s">
        <v>41</v>
      </c>
      <c r="D67" s="275"/>
      <c r="E67" s="275"/>
      <c r="F67" s="255" t="s">
        <v>42</v>
      </c>
      <c r="G67" s="256"/>
      <c r="H67" s="257"/>
      <c r="I67" s="256" t="s">
        <v>43</v>
      </c>
      <c r="J67" s="256"/>
      <c r="K67" s="256"/>
      <c r="L67" s="255" t="s">
        <v>44</v>
      </c>
      <c r="M67" s="256"/>
      <c r="N67" s="257"/>
      <c r="O67" s="276" t="s">
        <v>2</v>
      </c>
      <c r="P67" s="276"/>
      <c r="Q67" s="276"/>
      <c r="R67" s="255" t="s">
        <v>45</v>
      </c>
      <c r="S67" s="256"/>
      <c r="T67" s="257"/>
      <c r="U67" s="273"/>
      <c r="V67" s="273"/>
      <c r="W67" s="274"/>
    </row>
    <row r="68" spans="1:30" ht="16.5" thickBot="1" x14ac:dyDescent="0.35">
      <c r="A68" s="264"/>
      <c r="B68" s="267"/>
      <c r="C68" s="43" t="s">
        <v>47</v>
      </c>
      <c r="D68" s="44" t="s">
        <v>48</v>
      </c>
      <c r="E68" s="45" t="s">
        <v>103</v>
      </c>
      <c r="F68" s="43" t="s">
        <v>47</v>
      </c>
      <c r="G68" s="44" t="s">
        <v>48</v>
      </c>
      <c r="H68" s="45" t="s">
        <v>103</v>
      </c>
      <c r="I68" s="55" t="s">
        <v>47</v>
      </c>
      <c r="J68" s="44" t="s">
        <v>48</v>
      </c>
      <c r="K68" s="45" t="s">
        <v>103</v>
      </c>
      <c r="L68" s="43" t="s">
        <v>47</v>
      </c>
      <c r="M68" s="44" t="s">
        <v>48</v>
      </c>
      <c r="N68" s="45" t="s">
        <v>103</v>
      </c>
      <c r="O68" s="55" t="s">
        <v>47</v>
      </c>
      <c r="P68" s="75" t="s">
        <v>48</v>
      </c>
      <c r="Q68" s="99" t="s">
        <v>103</v>
      </c>
      <c r="R68" s="55" t="s">
        <v>47</v>
      </c>
      <c r="S68" s="75" t="s">
        <v>48</v>
      </c>
      <c r="T68" s="45" t="s">
        <v>103</v>
      </c>
      <c r="U68" s="43" t="s">
        <v>47</v>
      </c>
      <c r="V68" s="44" t="s">
        <v>48</v>
      </c>
      <c r="W68" s="45" t="s">
        <v>103</v>
      </c>
    </row>
    <row r="69" spans="1:30" ht="17.25" thickTop="1" thickBot="1" x14ac:dyDescent="0.35">
      <c r="A69" s="3" t="s">
        <v>3</v>
      </c>
      <c r="B69" s="20" t="s">
        <v>4</v>
      </c>
      <c r="C69" s="3" t="s">
        <v>5</v>
      </c>
      <c r="D69" s="4" t="s">
        <v>6</v>
      </c>
      <c r="E69" s="20" t="s">
        <v>7</v>
      </c>
      <c r="F69" s="3" t="s">
        <v>8</v>
      </c>
      <c r="G69" s="4" t="s">
        <v>9</v>
      </c>
      <c r="H69" s="5" t="s">
        <v>10</v>
      </c>
      <c r="I69" s="72" t="s">
        <v>11</v>
      </c>
      <c r="J69" s="4" t="s">
        <v>12</v>
      </c>
      <c r="K69" s="20" t="s">
        <v>13</v>
      </c>
      <c r="L69" s="3" t="s">
        <v>14</v>
      </c>
      <c r="M69" s="4" t="s">
        <v>15</v>
      </c>
      <c r="N69" s="5" t="s">
        <v>16</v>
      </c>
      <c r="O69" s="72" t="s">
        <v>17</v>
      </c>
      <c r="P69" s="76" t="s">
        <v>18</v>
      </c>
      <c r="Q69" s="100" t="s">
        <v>19</v>
      </c>
      <c r="R69" s="56" t="s">
        <v>20</v>
      </c>
      <c r="S69" s="76" t="s">
        <v>21</v>
      </c>
      <c r="T69" s="5" t="s">
        <v>22</v>
      </c>
      <c r="U69" s="29" t="s">
        <v>49</v>
      </c>
      <c r="V69" s="4" t="s">
        <v>50</v>
      </c>
      <c r="W69" s="5" t="s">
        <v>51</v>
      </c>
    </row>
    <row r="70" spans="1:30" ht="16.5" thickTop="1" x14ac:dyDescent="0.3">
      <c r="A70" s="6" t="s">
        <v>3</v>
      </c>
      <c r="B70" s="21" t="s">
        <v>23</v>
      </c>
      <c r="C70" s="220">
        <v>0</v>
      </c>
      <c r="D70" s="220">
        <v>26</v>
      </c>
      <c r="E70" s="7">
        <f>5*D70</f>
        <v>130</v>
      </c>
      <c r="F70" s="219">
        <v>9</v>
      </c>
      <c r="G70" s="64">
        <v>0</v>
      </c>
      <c r="H70" s="7">
        <f>5*G70</f>
        <v>0</v>
      </c>
      <c r="I70" s="219">
        <v>13</v>
      </c>
      <c r="J70" s="219">
        <v>2</v>
      </c>
      <c r="K70" s="7">
        <f>5*J70</f>
        <v>10</v>
      </c>
      <c r="L70" s="219">
        <v>2</v>
      </c>
      <c r="M70" s="219">
        <v>3</v>
      </c>
      <c r="N70" s="7">
        <f>5*M70</f>
        <v>15</v>
      </c>
      <c r="O70" s="219">
        <v>0</v>
      </c>
      <c r="P70" s="219">
        <v>13</v>
      </c>
      <c r="Q70" s="7">
        <f>5*P70</f>
        <v>65</v>
      </c>
      <c r="R70" s="219">
        <v>7</v>
      </c>
      <c r="S70" s="219">
        <v>8</v>
      </c>
      <c r="T70" s="7">
        <f>5*S70</f>
        <v>40</v>
      </c>
      <c r="U70" s="38">
        <f>C70+F70+I70+L70+O70+R70</f>
        <v>31</v>
      </c>
      <c r="V70" s="30">
        <f>D70+G70+J70+M70+P70+S70</f>
        <v>52</v>
      </c>
      <c r="W70" s="40">
        <f>E70+H70+K70+N70+Q70+T70</f>
        <v>260</v>
      </c>
    </row>
    <row r="71" spans="1:30" ht="15.75" x14ac:dyDescent="0.3">
      <c r="A71" s="8" t="s">
        <v>4</v>
      </c>
      <c r="B71" s="22" t="s">
        <v>29</v>
      </c>
      <c r="C71" s="220">
        <v>0</v>
      </c>
      <c r="D71" s="220">
        <v>0</v>
      </c>
      <c r="E71" s="7">
        <f>0*D71</f>
        <v>0</v>
      </c>
      <c r="F71" s="220">
        <v>0</v>
      </c>
      <c r="G71" s="64">
        <v>0</v>
      </c>
      <c r="H71" s="7">
        <f>0*G71</f>
        <v>0</v>
      </c>
      <c r="I71" s="220">
        <v>0</v>
      </c>
      <c r="J71" s="220">
        <v>0</v>
      </c>
      <c r="K71" s="7">
        <f>0*J71</f>
        <v>0</v>
      </c>
      <c r="L71" s="220">
        <v>0</v>
      </c>
      <c r="M71" s="220">
        <v>0</v>
      </c>
      <c r="N71" s="7">
        <f>0*M71</f>
        <v>0</v>
      </c>
      <c r="O71" s="220">
        <v>0</v>
      </c>
      <c r="P71" s="220">
        <v>0</v>
      </c>
      <c r="Q71" s="7">
        <f>0*P71</f>
        <v>0</v>
      </c>
      <c r="R71" s="220">
        <v>0</v>
      </c>
      <c r="S71" s="220">
        <v>0</v>
      </c>
      <c r="T71" s="7">
        <f>0*S71</f>
        <v>0</v>
      </c>
      <c r="U71" s="25">
        <f t="shared" ref="U71:W90" si="31">C71+F71+I71+L71+O71+R71</f>
        <v>0</v>
      </c>
      <c r="V71" s="30">
        <f t="shared" si="31"/>
        <v>0</v>
      </c>
      <c r="W71" s="12">
        <f t="shared" si="31"/>
        <v>0</v>
      </c>
    </row>
    <row r="72" spans="1:30" ht="15.75" x14ac:dyDescent="0.3">
      <c r="A72" s="8" t="s">
        <v>5</v>
      </c>
      <c r="B72" s="22" t="s">
        <v>30</v>
      </c>
      <c r="C72" s="220">
        <v>0</v>
      </c>
      <c r="D72" s="220">
        <v>0</v>
      </c>
      <c r="E72" s="7">
        <f>0*D72</f>
        <v>0</v>
      </c>
      <c r="F72" s="220">
        <v>0</v>
      </c>
      <c r="G72" s="64">
        <v>0</v>
      </c>
      <c r="H72" s="7">
        <f>0*G72</f>
        <v>0</v>
      </c>
      <c r="I72" s="220">
        <v>0</v>
      </c>
      <c r="J72" s="220">
        <v>0</v>
      </c>
      <c r="K72" s="7">
        <f>0*J72</f>
        <v>0</v>
      </c>
      <c r="L72" s="220">
        <v>0</v>
      </c>
      <c r="M72" s="220">
        <v>0</v>
      </c>
      <c r="N72" s="7">
        <f>0*M72</f>
        <v>0</v>
      </c>
      <c r="O72" s="220">
        <v>0</v>
      </c>
      <c r="P72" s="220">
        <v>0</v>
      </c>
      <c r="Q72" s="7">
        <f>0*P72</f>
        <v>0</v>
      </c>
      <c r="R72" s="220">
        <v>0</v>
      </c>
      <c r="S72" s="220">
        <v>0</v>
      </c>
      <c r="T72" s="7">
        <f>0*S72</f>
        <v>0</v>
      </c>
      <c r="U72" s="25">
        <f t="shared" si="31"/>
        <v>0</v>
      </c>
      <c r="V72" s="30">
        <f t="shared" si="31"/>
        <v>0</v>
      </c>
      <c r="W72" s="12">
        <f t="shared" si="31"/>
        <v>0</v>
      </c>
    </row>
    <row r="73" spans="1:30" ht="15.75" x14ac:dyDescent="0.3">
      <c r="A73" s="8" t="s">
        <v>6</v>
      </c>
      <c r="B73" s="22" t="s">
        <v>38</v>
      </c>
      <c r="C73" s="220">
        <v>0</v>
      </c>
      <c r="D73" s="220">
        <v>0</v>
      </c>
      <c r="E73" s="7">
        <f>0*D73</f>
        <v>0</v>
      </c>
      <c r="F73" s="220">
        <v>0</v>
      </c>
      <c r="G73" s="64">
        <v>0</v>
      </c>
      <c r="H73" s="7">
        <f>0*G73</f>
        <v>0</v>
      </c>
      <c r="I73" s="220">
        <v>0</v>
      </c>
      <c r="J73" s="220">
        <v>0</v>
      </c>
      <c r="K73" s="7">
        <f>0*J73</f>
        <v>0</v>
      </c>
      <c r="L73" s="220">
        <v>0</v>
      </c>
      <c r="M73" s="220">
        <v>0</v>
      </c>
      <c r="N73" s="7">
        <f>0*M73</f>
        <v>0</v>
      </c>
      <c r="O73" s="220">
        <v>0</v>
      </c>
      <c r="P73" s="220">
        <v>0</v>
      </c>
      <c r="Q73" s="7">
        <f>0*P73</f>
        <v>0</v>
      </c>
      <c r="R73" s="220">
        <v>0</v>
      </c>
      <c r="S73" s="220">
        <v>0</v>
      </c>
      <c r="T73" s="7">
        <f>0*S73</f>
        <v>0</v>
      </c>
      <c r="U73" s="25">
        <f t="shared" si="31"/>
        <v>0</v>
      </c>
      <c r="V73" s="30">
        <f t="shared" si="31"/>
        <v>0</v>
      </c>
      <c r="W73" s="12">
        <f t="shared" si="31"/>
        <v>0</v>
      </c>
    </row>
    <row r="74" spans="1:30" ht="15.75" x14ac:dyDescent="0.3">
      <c r="A74" s="8" t="s">
        <v>7</v>
      </c>
      <c r="B74" s="22" t="s">
        <v>36</v>
      </c>
      <c r="C74" s="220">
        <v>0</v>
      </c>
      <c r="D74" s="220">
        <v>0</v>
      </c>
      <c r="E74" s="7">
        <f>0*D74</f>
        <v>0</v>
      </c>
      <c r="F74" s="220">
        <v>0</v>
      </c>
      <c r="G74" s="64">
        <v>0</v>
      </c>
      <c r="H74" s="7">
        <f>0*G74</f>
        <v>0</v>
      </c>
      <c r="I74" s="220">
        <v>0</v>
      </c>
      <c r="J74" s="220">
        <v>0</v>
      </c>
      <c r="K74" s="7">
        <f>0*J74</f>
        <v>0</v>
      </c>
      <c r="L74" s="220">
        <v>0</v>
      </c>
      <c r="M74" s="220">
        <v>0</v>
      </c>
      <c r="N74" s="7">
        <f>0*M74</f>
        <v>0</v>
      </c>
      <c r="O74" s="220">
        <v>0</v>
      </c>
      <c r="P74" s="220">
        <v>0</v>
      </c>
      <c r="Q74" s="7">
        <f>0*P74</f>
        <v>0</v>
      </c>
      <c r="R74" s="220">
        <v>0</v>
      </c>
      <c r="S74" s="220">
        <v>0</v>
      </c>
      <c r="T74" s="7">
        <f>0*S74</f>
        <v>0</v>
      </c>
      <c r="U74" s="25">
        <f t="shared" si="31"/>
        <v>0</v>
      </c>
      <c r="V74" s="30">
        <f t="shared" si="31"/>
        <v>0</v>
      </c>
      <c r="W74" s="12">
        <f t="shared" si="31"/>
        <v>0</v>
      </c>
    </row>
    <row r="75" spans="1:30" ht="15.75" x14ac:dyDescent="0.3">
      <c r="A75" s="8" t="s">
        <v>8</v>
      </c>
      <c r="B75" s="22" t="s">
        <v>24</v>
      </c>
      <c r="C75" s="220">
        <v>0</v>
      </c>
      <c r="D75" s="220">
        <v>0</v>
      </c>
      <c r="E75" s="7">
        <f>3.9*D75</f>
        <v>0</v>
      </c>
      <c r="F75" s="220">
        <v>0</v>
      </c>
      <c r="G75" s="64">
        <v>0</v>
      </c>
      <c r="H75" s="7">
        <f>3.9*G75</f>
        <v>0</v>
      </c>
      <c r="I75" s="220">
        <v>0</v>
      </c>
      <c r="J75" s="220">
        <v>0</v>
      </c>
      <c r="K75" s="7">
        <f>3.9*J75</f>
        <v>0</v>
      </c>
      <c r="L75" s="220">
        <v>0</v>
      </c>
      <c r="M75" s="220">
        <v>0</v>
      </c>
      <c r="N75" s="7">
        <f>3.9*M75</f>
        <v>0</v>
      </c>
      <c r="O75" s="220">
        <v>0</v>
      </c>
      <c r="P75" s="220">
        <v>0</v>
      </c>
      <c r="Q75" s="7">
        <f>3.9*P75</f>
        <v>0</v>
      </c>
      <c r="R75" s="220">
        <v>0</v>
      </c>
      <c r="S75" s="220">
        <v>0</v>
      </c>
      <c r="T75" s="7">
        <f>3.9*S75</f>
        <v>0</v>
      </c>
      <c r="U75" s="25">
        <f t="shared" si="31"/>
        <v>0</v>
      </c>
      <c r="V75" s="30">
        <f t="shared" si="31"/>
        <v>0</v>
      </c>
      <c r="W75" s="12">
        <f t="shared" si="31"/>
        <v>0</v>
      </c>
    </row>
    <row r="76" spans="1:30" ht="15.75" x14ac:dyDescent="0.3">
      <c r="A76" s="8" t="s">
        <v>9</v>
      </c>
      <c r="B76" s="22" t="s">
        <v>96</v>
      </c>
      <c r="C76" s="220">
        <v>0</v>
      </c>
      <c r="D76" s="220">
        <v>0</v>
      </c>
      <c r="E76" s="7">
        <f>3.85*D76</f>
        <v>0</v>
      </c>
      <c r="F76" s="220">
        <v>0</v>
      </c>
      <c r="G76" s="64">
        <v>0</v>
      </c>
      <c r="H76" s="7">
        <f>3.85*G76</f>
        <v>0</v>
      </c>
      <c r="I76" s="220">
        <v>0</v>
      </c>
      <c r="J76" s="220">
        <v>0</v>
      </c>
      <c r="K76" s="7">
        <f>3.85*J76</f>
        <v>0</v>
      </c>
      <c r="L76" s="220">
        <v>0</v>
      </c>
      <c r="M76" s="220">
        <v>0</v>
      </c>
      <c r="N76" s="7">
        <f>3.85*M76</f>
        <v>0</v>
      </c>
      <c r="O76" s="220">
        <v>0</v>
      </c>
      <c r="P76" s="220">
        <v>0</v>
      </c>
      <c r="Q76" s="7">
        <f>3.85*P76</f>
        <v>0</v>
      </c>
      <c r="R76" s="220">
        <v>0</v>
      </c>
      <c r="S76" s="220">
        <v>0</v>
      </c>
      <c r="T76" s="7">
        <f>3.85*S76</f>
        <v>0</v>
      </c>
      <c r="U76" s="25">
        <f t="shared" si="31"/>
        <v>0</v>
      </c>
      <c r="V76" s="30">
        <f t="shared" si="31"/>
        <v>0</v>
      </c>
      <c r="W76" s="12">
        <f t="shared" si="31"/>
        <v>0</v>
      </c>
    </row>
    <row r="77" spans="1:30" ht="15.75" x14ac:dyDescent="0.3">
      <c r="A77" s="8" t="s">
        <v>10</v>
      </c>
      <c r="B77" s="22" t="s">
        <v>97</v>
      </c>
      <c r="C77" s="220">
        <v>0</v>
      </c>
      <c r="D77" s="220">
        <v>38</v>
      </c>
      <c r="E77" s="7">
        <f>5.8*D77</f>
        <v>220.4</v>
      </c>
      <c r="F77" s="220">
        <v>0</v>
      </c>
      <c r="G77" s="64">
        <v>0</v>
      </c>
      <c r="H77" s="7">
        <f>5.8*G77</f>
        <v>0</v>
      </c>
      <c r="I77" s="220">
        <v>400</v>
      </c>
      <c r="J77" s="220">
        <v>0</v>
      </c>
      <c r="K77" s="7">
        <f>5.8*J77</f>
        <v>0</v>
      </c>
      <c r="L77" s="220">
        <v>0</v>
      </c>
      <c r="M77" s="220">
        <v>0</v>
      </c>
      <c r="N77" s="7">
        <f>5.8*M77</f>
        <v>0</v>
      </c>
      <c r="O77" s="220">
        <v>0</v>
      </c>
      <c r="P77" s="220">
        <v>0</v>
      </c>
      <c r="Q77" s="7">
        <f>5.8*P77</f>
        <v>0</v>
      </c>
      <c r="R77" s="220">
        <v>0</v>
      </c>
      <c r="S77" s="220">
        <v>0</v>
      </c>
      <c r="T77" s="7">
        <f>5.8*S77</f>
        <v>0</v>
      </c>
      <c r="U77" s="25">
        <f t="shared" si="31"/>
        <v>400</v>
      </c>
      <c r="V77" s="30">
        <f t="shared" si="31"/>
        <v>38</v>
      </c>
      <c r="W77" s="12">
        <f t="shared" si="31"/>
        <v>220.4</v>
      </c>
    </row>
    <row r="78" spans="1:30" ht="15.75" x14ac:dyDescent="0.3">
      <c r="A78" s="8" t="s">
        <v>11</v>
      </c>
      <c r="B78" s="22" t="s">
        <v>33</v>
      </c>
      <c r="C78" s="220">
        <v>0</v>
      </c>
      <c r="D78" s="220">
        <v>0</v>
      </c>
      <c r="E78" s="7">
        <f>5.35*D78</f>
        <v>0</v>
      </c>
      <c r="F78" s="220">
        <v>0</v>
      </c>
      <c r="G78" s="64">
        <v>0</v>
      </c>
      <c r="H78" s="7">
        <f>5.35*G78</f>
        <v>0</v>
      </c>
      <c r="I78" s="220">
        <v>377</v>
      </c>
      <c r="J78" s="220">
        <v>0</v>
      </c>
      <c r="K78" s="7">
        <f>5.35*J78</f>
        <v>0</v>
      </c>
      <c r="L78" s="220">
        <v>0</v>
      </c>
      <c r="M78" s="220">
        <v>0</v>
      </c>
      <c r="N78" s="7">
        <f>5.35*M78</f>
        <v>0</v>
      </c>
      <c r="O78" s="220">
        <v>0</v>
      </c>
      <c r="P78" s="220">
        <v>0</v>
      </c>
      <c r="Q78" s="7">
        <f>5.35*P78</f>
        <v>0</v>
      </c>
      <c r="R78" s="220">
        <v>0</v>
      </c>
      <c r="S78" s="220">
        <v>0</v>
      </c>
      <c r="T78" s="7">
        <f>5.35*S78</f>
        <v>0</v>
      </c>
      <c r="U78" s="25">
        <f t="shared" si="31"/>
        <v>377</v>
      </c>
      <c r="V78" s="30">
        <f t="shared" si="31"/>
        <v>0</v>
      </c>
      <c r="W78" s="12">
        <f t="shared" si="31"/>
        <v>0</v>
      </c>
    </row>
    <row r="79" spans="1:30" ht="15.75" x14ac:dyDescent="0.3">
      <c r="A79" s="8" t="s">
        <v>12</v>
      </c>
      <c r="B79" s="22" t="s">
        <v>27</v>
      </c>
      <c r="C79" s="220">
        <v>52</v>
      </c>
      <c r="D79" s="220">
        <v>0</v>
      </c>
      <c r="E79" s="7">
        <f>5.1*D79</f>
        <v>0</v>
      </c>
      <c r="F79" s="220">
        <v>0</v>
      </c>
      <c r="G79" s="64">
        <v>0</v>
      </c>
      <c r="H79" s="7">
        <f>5.1*G79</f>
        <v>0</v>
      </c>
      <c r="I79" s="220">
        <v>0</v>
      </c>
      <c r="J79" s="220">
        <v>3</v>
      </c>
      <c r="K79" s="7">
        <f>5.1*J79</f>
        <v>15.299999999999999</v>
      </c>
      <c r="L79" s="220">
        <v>0</v>
      </c>
      <c r="M79" s="220">
        <v>49</v>
      </c>
      <c r="N79" s="7">
        <f>5.1*M79</f>
        <v>249.89999999999998</v>
      </c>
      <c r="O79" s="220">
        <v>0</v>
      </c>
      <c r="P79" s="220">
        <v>0</v>
      </c>
      <c r="Q79" s="7">
        <f>5.1*P79</f>
        <v>0</v>
      </c>
      <c r="R79" s="220">
        <v>54</v>
      </c>
      <c r="S79" s="220">
        <v>0</v>
      </c>
      <c r="T79" s="7">
        <f>5.1*S79</f>
        <v>0</v>
      </c>
      <c r="U79" s="25">
        <f t="shared" si="31"/>
        <v>106</v>
      </c>
      <c r="V79" s="30">
        <f t="shared" si="31"/>
        <v>52</v>
      </c>
      <c r="W79" s="12">
        <f t="shared" si="31"/>
        <v>265.2</v>
      </c>
      <c r="AD79">
        <v>0</v>
      </c>
    </row>
    <row r="80" spans="1:30" ht="15.75" x14ac:dyDescent="0.3">
      <c r="A80" s="8" t="s">
        <v>13</v>
      </c>
      <c r="B80" s="22" t="s">
        <v>31</v>
      </c>
      <c r="C80" s="220">
        <v>0</v>
      </c>
      <c r="D80" s="220">
        <v>0</v>
      </c>
      <c r="E80" s="7">
        <f>3.35*D80</f>
        <v>0</v>
      </c>
      <c r="F80" s="220">
        <v>0</v>
      </c>
      <c r="G80" s="64">
        <v>0</v>
      </c>
      <c r="H80" s="7">
        <f>3.35*G80</f>
        <v>0</v>
      </c>
      <c r="I80" s="220">
        <v>0</v>
      </c>
      <c r="J80" s="220">
        <v>0</v>
      </c>
      <c r="K80" s="7">
        <f>3.35*J80</f>
        <v>0</v>
      </c>
      <c r="L80" s="220">
        <v>0</v>
      </c>
      <c r="M80" s="220">
        <v>0</v>
      </c>
      <c r="N80" s="7">
        <f>3.35*M80</f>
        <v>0</v>
      </c>
      <c r="O80" s="220">
        <v>0</v>
      </c>
      <c r="P80" s="220">
        <v>0</v>
      </c>
      <c r="Q80" s="7">
        <f>3.35*P80</f>
        <v>0</v>
      </c>
      <c r="R80" s="220">
        <v>0</v>
      </c>
      <c r="S80" s="220">
        <v>0</v>
      </c>
      <c r="T80" s="7">
        <f>3.35*S80</f>
        <v>0</v>
      </c>
      <c r="U80" s="25">
        <f t="shared" si="31"/>
        <v>0</v>
      </c>
      <c r="V80" s="30">
        <f t="shared" si="31"/>
        <v>0</v>
      </c>
      <c r="W80" s="12">
        <f t="shared" si="31"/>
        <v>0</v>
      </c>
    </row>
    <row r="81" spans="1:34" ht="15.75" x14ac:dyDescent="0.3">
      <c r="A81" s="8" t="s">
        <v>14</v>
      </c>
      <c r="B81" s="22" t="s">
        <v>32</v>
      </c>
      <c r="C81" s="220">
        <v>0</v>
      </c>
      <c r="D81" s="220">
        <v>0</v>
      </c>
      <c r="E81" s="7">
        <f>0*D81</f>
        <v>0</v>
      </c>
      <c r="F81" s="220">
        <v>0</v>
      </c>
      <c r="G81" s="64">
        <v>0</v>
      </c>
      <c r="H81" s="7">
        <f>0*G81</f>
        <v>0</v>
      </c>
      <c r="I81" s="220">
        <v>0</v>
      </c>
      <c r="J81" s="220">
        <v>0</v>
      </c>
      <c r="K81" s="7">
        <f>0*J81</f>
        <v>0</v>
      </c>
      <c r="L81" s="220">
        <v>0</v>
      </c>
      <c r="M81" s="220">
        <v>0</v>
      </c>
      <c r="N81" s="7">
        <f>0*M81</f>
        <v>0</v>
      </c>
      <c r="O81" s="220">
        <v>0</v>
      </c>
      <c r="P81" s="220">
        <v>0</v>
      </c>
      <c r="Q81" s="7">
        <f>0*P81</f>
        <v>0</v>
      </c>
      <c r="R81" s="220">
        <v>0</v>
      </c>
      <c r="S81" s="220">
        <v>0</v>
      </c>
      <c r="T81" s="7">
        <f>0*S81</f>
        <v>0</v>
      </c>
      <c r="U81" s="25">
        <f t="shared" si="31"/>
        <v>0</v>
      </c>
      <c r="V81" s="30">
        <f t="shared" si="31"/>
        <v>0</v>
      </c>
      <c r="W81" s="12">
        <f t="shared" si="31"/>
        <v>0</v>
      </c>
    </row>
    <row r="82" spans="1:34" ht="15.75" x14ac:dyDescent="0.3">
      <c r="A82" s="8" t="s">
        <v>15</v>
      </c>
      <c r="B82" s="22" t="s">
        <v>98</v>
      </c>
      <c r="C82" s="220">
        <v>0</v>
      </c>
      <c r="D82" s="220">
        <v>0</v>
      </c>
      <c r="E82" s="7">
        <f>0*D82</f>
        <v>0</v>
      </c>
      <c r="F82" s="220">
        <v>0</v>
      </c>
      <c r="G82" s="64">
        <v>0</v>
      </c>
      <c r="H82" s="7">
        <f>0*G82</f>
        <v>0</v>
      </c>
      <c r="I82" s="220">
        <v>0</v>
      </c>
      <c r="J82" s="220">
        <v>0</v>
      </c>
      <c r="K82" s="7">
        <f>0*J82</f>
        <v>0</v>
      </c>
      <c r="L82" s="220">
        <v>0</v>
      </c>
      <c r="M82" s="220">
        <v>0</v>
      </c>
      <c r="N82" s="7">
        <f>0*M82</f>
        <v>0</v>
      </c>
      <c r="O82" s="220">
        <v>0</v>
      </c>
      <c r="P82" s="220">
        <v>0</v>
      </c>
      <c r="Q82" s="7">
        <f>0*P82</f>
        <v>0</v>
      </c>
      <c r="R82" s="220">
        <v>0</v>
      </c>
      <c r="S82" s="220">
        <v>0</v>
      </c>
      <c r="T82" s="7">
        <f>0*S82</f>
        <v>0</v>
      </c>
      <c r="U82" s="25">
        <f t="shared" si="31"/>
        <v>0</v>
      </c>
      <c r="V82" s="30">
        <f t="shared" si="31"/>
        <v>0</v>
      </c>
      <c r="W82" s="12">
        <f t="shared" si="31"/>
        <v>0</v>
      </c>
    </row>
    <row r="83" spans="1:34" ht="15.75" x14ac:dyDescent="0.3">
      <c r="A83" s="8" t="s">
        <v>16</v>
      </c>
      <c r="B83" s="22" t="s">
        <v>99</v>
      </c>
      <c r="C83" s="220">
        <v>0</v>
      </c>
      <c r="D83" s="220">
        <v>12</v>
      </c>
      <c r="E83" s="7">
        <f>6.35*D83</f>
        <v>76.199999999999989</v>
      </c>
      <c r="F83" s="220">
        <v>0</v>
      </c>
      <c r="G83" s="64">
        <v>0</v>
      </c>
      <c r="H83" s="7">
        <f>6.35*G83</f>
        <v>0</v>
      </c>
      <c r="I83" s="220">
        <v>220</v>
      </c>
      <c r="J83" s="220">
        <v>0</v>
      </c>
      <c r="K83" s="7">
        <f>6.35*J83</f>
        <v>0</v>
      </c>
      <c r="L83" s="220">
        <v>0</v>
      </c>
      <c r="M83" s="220">
        <v>0</v>
      </c>
      <c r="N83" s="7">
        <f>6.35*M83</f>
        <v>0</v>
      </c>
      <c r="O83" s="220">
        <v>0</v>
      </c>
      <c r="P83" s="220">
        <v>0</v>
      </c>
      <c r="Q83" s="7">
        <f>6.35*P83</f>
        <v>0</v>
      </c>
      <c r="R83" s="220">
        <v>0</v>
      </c>
      <c r="S83" s="220">
        <v>20</v>
      </c>
      <c r="T83" s="7">
        <f>6.35*S83</f>
        <v>127</v>
      </c>
      <c r="U83" s="25">
        <f t="shared" si="31"/>
        <v>220</v>
      </c>
      <c r="V83" s="30">
        <f t="shared" si="31"/>
        <v>32</v>
      </c>
      <c r="W83" s="12">
        <f t="shared" si="31"/>
        <v>203.2</v>
      </c>
    </row>
    <row r="84" spans="1:34" ht="15.75" x14ac:dyDescent="0.3">
      <c r="A84" s="8" t="s">
        <v>17</v>
      </c>
      <c r="B84" s="22" t="s">
        <v>26</v>
      </c>
      <c r="C84" s="220">
        <v>0</v>
      </c>
      <c r="D84" s="220">
        <v>0</v>
      </c>
      <c r="E84" s="7">
        <f>6.25*D84</f>
        <v>0</v>
      </c>
      <c r="F84" s="220">
        <v>12</v>
      </c>
      <c r="G84" s="64">
        <v>0</v>
      </c>
      <c r="H84" s="7">
        <f>6.25*G84</f>
        <v>0</v>
      </c>
      <c r="I84" s="220">
        <v>5</v>
      </c>
      <c r="J84" s="220">
        <v>0</v>
      </c>
      <c r="K84" s="7">
        <f>6.25*J84</f>
        <v>0</v>
      </c>
      <c r="L84" s="220">
        <v>0</v>
      </c>
      <c r="M84" s="220">
        <v>0</v>
      </c>
      <c r="N84" s="7">
        <f>6.25*M84</f>
        <v>0</v>
      </c>
      <c r="O84" s="220">
        <v>0</v>
      </c>
      <c r="P84" s="220">
        <v>0</v>
      </c>
      <c r="Q84" s="7">
        <f>6.25*P84</f>
        <v>0</v>
      </c>
      <c r="R84" s="220">
        <v>24</v>
      </c>
      <c r="S84" s="220">
        <v>9</v>
      </c>
      <c r="T84" s="7">
        <f>6.25*S84</f>
        <v>56.25</v>
      </c>
      <c r="U84" s="25">
        <f t="shared" si="31"/>
        <v>41</v>
      </c>
      <c r="V84" s="30">
        <f t="shared" si="31"/>
        <v>9</v>
      </c>
      <c r="W84" s="12">
        <f t="shared" si="31"/>
        <v>56.25</v>
      </c>
    </row>
    <row r="85" spans="1:34" ht="15.75" x14ac:dyDescent="0.3">
      <c r="A85" s="8" t="s">
        <v>18</v>
      </c>
      <c r="B85" s="22" t="s">
        <v>104</v>
      </c>
      <c r="C85" s="220">
        <v>0</v>
      </c>
      <c r="D85" s="220">
        <v>0</v>
      </c>
      <c r="E85" s="7">
        <f>5.8*D85</f>
        <v>0</v>
      </c>
      <c r="F85" s="220">
        <v>62</v>
      </c>
      <c r="G85" s="64">
        <v>0</v>
      </c>
      <c r="H85" s="7">
        <f>5.8*G85</f>
        <v>0</v>
      </c>
      <c r="I85" s="220">
        <v>53</v>
      </c>
      <c r="J85" s="220">
        <v>0</v>
      </c>
      <c r="K85" s="7">
        <f>5.8*J85</f>
        <v>0</v>
      </c>
      <c r="L85" s="220">
        <v>0</v>
      </c>
      <c r="M85" s="220">
        <v>0</v>
      </c>
      <c r="N85" s="7">
        <f>5.8*M85</f>
        <v>0</v>
      </c>
      <c r="O85" s="220">
        <v>0</v>
      </c>
      <c r="P85" s="220">
        <v>53</v>
      </c>
      <c r="Q85" s="7">
        <f>5.8*P85</f>
        <v>307.39999999999998</v>
      </c>
      <c r="R85" s="220">
        <v>0</v>
      </c>
      <c r="S85" s="220">
        <v>62</v>
      </c>
      <c r="T85" s="7">
        <f>5.8*S85</f>
        <v>359.59999999999997</v>
      </c>
      <c r="U85" s="25">
        <f t="shared" si="31"/>
        <v>115</v>
      </c>
      <c r="V85" s="30">
        <f t="shared" si="31"/>
        <v>115</v>
      </c>
      <c r="W85" s="12">
        <f t="shared" si="31"/>
        <v>667</v>
      </c>
    </row>
    <row r="86" spans="1:34" ht="15.75" x14ac:dyDescent="0.3">
      <c r="A86" s="8" t="s">
        <v>19</v>
      </c>
      <c r="B86" s="22" t="s">
        <v>34</v>
      </c>
      <c r="C86" s="220">
        <v>0</v>
      </c>
      <c r="D86" s="220">
        <v>0</v>
      </c>
      <c r="E86" s="7">
        <f>5.9*D86</f>
        <v>0</v>
      </c>
      <c r="F86" s="220">
        <v>0</v>
      </c>
      <c r="G86" s="64">
        <v>0</v>
      </c>
      <c r="H86" s="7">
        <f>5.9*G86</f>
        <v>0</v>
      </c>
      <c r="I86" s="220">
        <v>0</v>
      </c>
      <c r="J86" s="220">
        <v>0</v>
      </c>
      <c r="K86" s="7">
        <f>5.9*J86</f>
        <v>0</v>
      </c>
      <c r="L86" s="220">
        <v>0</v>
      </c>
      <c r="M86" s="220">
        <v>0</v>
      </c>
      <c r="N86" s="7">
        <f>5.9*M86</f>
        <v>0</v>
      </c>
      <c r="O86" s="220">
        <v>0</v>
      </c>
      <c r="P86" s="220">
        <v>0</v>
      </c>
      <c r="Q86" s="7">
        <f>5.9*P86</f>
        <v>0</v>
      </c>
      <c r="R86" s="220">
        <v>10</v>
      </c>
      <c r="S86" s="220">
        <v>0</v>
      </c>
      <c r="T86" s="7">
        <f>5.9*S86</f>
        <v>0</v>
      </c>
      <c r="U86" s="25">
        <f t="shared" si="31"/>
        <v>10</v>
      </c>
      <c r="V86" s="30">
        <f t="shared" si="31"/>
        <v>0</v>
      </c>
      <c r="W86" s="12">
        <f t="shared" si="31"/>
        <v>0</v>
      </c>
    </row>
    <row r="87" spans="1:34" ht="15.75" x14ac:dyDescent="0.3">
      <c r="A87" s="8" t="s">
        <v>20</v>
      </c>
      <c r="B87" s="22" t="s">
        <v>37</v>
      </c>
      <c r="C87" s="220">
        <v>6</v>
      </c>
      <c r="D87" s="220">
        <v>0</v>
      </c>
      <c r="E87" s="7">
        <f>5.15*D87</f>
        <v>0</v>
      </c>
      <c r="F87" s="220">
        <v>3</v>
      </c>
      <c r="G87" s="64">
        <v>0</v>
      </c>
      <c r="H87" s="7">
        <f>5.15*G87</f>
        <v>0</v>
      </c>
      <c r="I87" s="220">
        <v>0</v>
      </c>
      <c r="J87" s="220">
        <v>0</v>
      </c>
      <c r="K87" s="7">
        <f>5.15*J87</f>
        <v>0</v>
      </c>
      <c r="L87" s="220">
        <v>0</v>
      </c>
      <c r="M87" s="220">
        <v>0</v>
      </c>
      <c r="N87" s="7">
        <f>5.15*M87</f>
        <v>0</v>
      </c>
      <c r="O87" s="220">
        <v>0</v>
      </c>
      <c r="P87" s="220">
        <v>9</v>
      </c>
      <c r="Q87" s="7">
        <f>5.15*P87</f>
        <v>46.35</v>
      </c>
      <c r="R87" s="220">
        <v>0</v>
      </c>
      <c r="S87" s="220">
        <v>0</v>
      </c>
      <c r="T87" s="7">
        <f>5.15*S87</f>
        <v>0</v>
      </c>
      <c r="U87" s="25">
        <f t="shared" si="31"/>
        <v>9</v>
      </c>
      <c r="V87" s="30">
        <f t="shared" si="31"/>
        <v>9</v>
      </c>
      <c r="W87" s="12">
        <f t="shared" si="31"/>
        <v>46.35</v>
      </c>
      <c r="AH87">
        <v>0</v>
      </c>
    </row>
    <row r="88" spans="1:34" ht="15.75" x14ac:dyDescent="0.3">
      <c r="A88" s="8" t="s">
        <v>21</v>
      </c>
      <c r="B88" s="22" t="s">
        <v>28</v>
      </c>
      <c r="C88" s="220">
        <v>0</v>
      </c>
      <c r="D88" s="220">
        <v>0</v>
      </c>
      <c r="E88" s="7">
        <f>5*D88</f>
        <v>0</v>
      </c>
      <c r="F88" s="220">
        <v>0</v>
      </c>
      <c r="G88" s="64">
        <v>0</v>
      </c>
      <c r="H88" s="7">
        <f>5*G88</f>
        <v>0</v>
      </c>
      <c r="I88" s="220">
        <v>0</v>
      </c>
      <c r="J88" s="220">
        <v>0</v>
      </c>
      <c r="K88" s="7">
        <f>5*J88</f>
        <v>0</v>
      </c>
      <c r="L88" s="220">
        <v>0</v>
      </c>
      <c r="M88" s="220">
        <v>0</v>
      </c>
      <c r="N88" s="7">
        <f>5*M88</f>
        <v>0</v>
      </c>
      <c r="O88" s="220">
        <v>0</v>
      </c>
      <c r="P88" s="220">
        <v>0</v>
      </c>
      <c r="Q88" s="7">
        <f>5*P88</f>
        <v>0</v>
      </c>
      <c r="R88" s="220">
        <v>0</v>
      </c>
      <c r="S88" s="220">
        <v>0</v>
      </c>
      <c r="T88" s="7">
        <f>5*S88</f>
        <v>0</v>
      </c>
      <c r="U88" s="26">
        <f t="shared" si="31"/>
        <v>0</v>
      </c>
      <c r="V88" s="30">
        <f t="shared" si="31"/>
        <v>0</v>
      </c>
      <c r="W88" s="12">
        <f t="shared" si="31"/>
        <v>0</v>
      </c>
    </row>
    <row r="89" spans="1:34" ht="15.75" x14ac:dyDescent="0.3">
      <c r="A89" s="8" t="s">
        <v>22</v>
      </c>
      <c r="B89" s="22" t="s">
        <v>25</v>
      </c>
      <c r="C89" s="220">
        <v>0</v>
      </c>
      <c r="D89" s="220">
        <v>0</v>
      </c>
      <c r="E89" s="7">
        <f>4*D89</f>
        <v>0</v>
      </c>
      <c r="F89" s="220">
        <v>0</v>
      </c>
      <c r="G89" s="64">
        <v>0</v>
      </c>
      <c r="H89" s="7">
        <f>4*G89</f>
        <v>0</v>
      </c>
      <c r="I89" s="220">
        <v>0</v>
      </c>
      <c r="J89" s="220">
        <v>0</v>
      </c>
      <c r="K89" s="7">
        <f>4*J89</f>
        <v>0</v>
      </c>
      <c r="L89" s="220">
        <v>0</v>
      </c>
      <c r="M89" s="220">
        <v>0</v>
      </c>
      <c r="N89" s="7">
        <f>4*M89</f>
        <v>0</v>
      </c>
      <c r="O89" s="220">
        <v>0</v>
      </c>
      <c r="P89" s="220">
        <v>0</v>
      </c>
      <c r="Q89" s="7">
        <f>4*P89</f>
        <v>0</v>
      </c>
      <c r="R89" s="220">
        <v>0</v>
      </c>
      <c r="S89" s="220">
        <v>0</v>
      </c>
      <c r="T89" s="7">
        <f>4*S89</f>
        <v>0</v>
      </c>
      <c r="U89" s="25">
        <f t="shared" si="31"/>
        <v>0</v>
      </c>
      <c r="V89" s="30">
        <f t="shared" si="31"/>
        <v>0</v>
      </c>
      <c r="W89" s="12">
        <f t="shared" si="31"/>
        <v>0</v>
      </c>
    </row>
    <row r="90" spans="1:34" ht="16.5" thickBot="1" x14ac:dyDescent="0.35">
      <c r="A90" s="50">
        <v>21</v>
      </c>
      <c r="B90" s="22" t="s">
        <v>39</v>
      </c>
      <c r="C90" s="220">
        <v>0</v>
      </c>
      <c r="D90" s="220">
        <v>0</v>
      </c>
      <c r="E90" s="7">
        <f>0*D90</f>
        <v>0</v>
      </c>
      <c r="F90" s="220">
        <v>0</v>
      </c>
      <c r="G90" s="64">
        <v>0</v>
      </c>
      <c r="H90" s="7">
        <f>0*G90</f>
        <v>0</v>
      </c>
      <c r="I90" s="220">
        <v>0</v>
      </c>
      <c r="J90" s="220">
        <v>0</v>
      </c>
      <c r="K90" s="7">
        <f>0*J90</f>
        <v>0</v>
      </c>
      <c r="L90" s="220">
        <v>0</v>
      </c>
      <c r="M90" s="220">
        <v>0</v>
      </c>
      <c r="N90" s="7">
        <f>0*M90</f>
        <v>0</v>
      </c>
      <c r="O90" s="220">
        <v>0</v>
      </c>
      <c r="P90" s="220">
        <v>0</v>
      </c>
      <c r="Q90" s="7">
        <f>0*P90</f>
        <v>0</v>
      </c>
      <c r="R90" s="220">
        <v>0</v>
      </c>
      <c r="S90" s="220">
        <v>0</v>
      </c>
      <c r="T90" s="7">
        <f>0*S90</f>
        <v>0</v>
      </c>
      <c r="U90" s="39">
        <f t="shared" si="31"/>
        <v>0</v>
      </c>
      <c r="V90" s="11">
        <f t="shared" si="31"/>
        <v>0</v>
      </c>
      <c r="W90" s="14">
        <f t="shared" si="31"/>
        <v>0</v>
      </c>
    </row>
    <row r="91" spans="1:34" ht="17.25" thickTop="1" thickBot="1" x14ac:dyDescent="0.35">
      <c r="A91" s="3"/>
      <c r="B91" s="23" t="s">
        <v>57</v>
      </c>
      <c r="C91" s="28">
        <f t="shared" ref="C91:J91" si="32">SUM(C70:C90)</f>
        <v>58</v>
      </c>
      <c r="D91" s="15">
        <f t="shared" si="32"/>
        <v>76</v>
      </c>
      <c r="E91" s="23">
        <f t="shared" si="32"/>
        <v>426.59999999999997</v>
      </c>
      <c r="F91" s="28">
        <f t="shared" si="32"/>
        <v>86</v>
      </c>
      <c r="G91" s="28">
        <f t="shared" si="32"/>
        <v>0</v>
      </c>
      <c r="H91" s="23">
        <f t="shared" si="32"/>
        <v>0</v>
      </c>
      <c r="I91" s="60">
        <f t="shared" si="32"/>
        <v>1068</v>
      </c>
      <c r="J91" s="15">
        <f t="shared" si="32"/>
        <v>5</v>
      </c>
      <c r="K91" s="23">
        <f t="shared" ref="K91:T91" si="33">SUM(K70:K90)</f>
        <v>25.299999999999997</v>
      </c>
      <c r="L91" s="28">
        <f t="shared" si="33"/>
        <v>2</v>
      </c>
      <c r="M91" s="28">
        <f t="shared" si="33"/>
        <v>52</v>
      </c>
      <c r="N91" s="23">
        <f t="shared" si="33"/>
        <v>264.89999999999998</v>
      </c>
      <c r="O91" s="60">
        <f t="shared" si="33"/>
        <v>0</v>
      </c>
      <c r="P91" s="60">
        <f t="shared" si="33"/>
        <v>75</v>
      </c>
      <c r="Q91" s="91">
        <f t="shared" si="33"/>
        <v>418.75</v>
      </c>
      <c r="R91" s="60">
        <f t="shared" si="33"/>
        <v>95</v>
      </c>
      <c r="S91" s="73">
        <f t="shared" si="33"/>
        <v>99</v>
      </c>
      <c r="T91" s="15">
        <f t="shared" si="33"/>
        <v>582.84999999999991</v>
      </c>
      <c r="U91" s="28">
        <f>SUM(U70:U90)</f>
        <v>1309</v>
      </c>
      <c r="V91" s="15">
        <f>SUM(V70:V90)</f>
        <v>307</v>
      </c>
      <c r="W91" s="16">
        <f>SUM(W70:W90)</f>
        <v>1718.3999999999999</v>
      </c>
    </row>
    <row r="92" spans="1:34" ht="17.25" thickTop="1" thickBot="1" x14ac:dyDescent="0.35">
      <c r="A92" s="17"/>
      <c r="B92" s="24" t="s">
        <v>58</v>
      </c>
      <c r="C92" s="17">
        <f>C91</f>
        <v>58</v>
      </c>
      <c r="D92" s="18">
        <f>D91</f>
        <v>76</v>
      </c>
      <c r="E92" s="24">
        <f>E91</f>
        <v>426.59999999999997</v>
      </c>
      <c r="F92" s="17">
        <f>C92+F91</f>
        <v>144</v>
      </c>
      <c r="G92" s="18">
        <f>D92+G91</f>
        <v>76</v>
      </c>
      <c r="H92" s="19">
        <f>E92+H91</f>
        <v>426.59999999999997</v>
      </c>
      <c r="I92" s="61">
        <f t="shared" ref="I92:T92" si="34">F92+I91</f>
        <v>1212</v>
      </c>
      <c r="J92" s="18">
        <f>G92+J91</f>
        <v>81</v>
      </c>
      <c r="K92" s="19">
        <f t="shared" si="34"/>
        <v>451.9</v>
      </c>
      <c r="L92" s="17">
        <f t="shared" si="34"/>
        <v>1214</v>
      </c>
      <c r="M92" s="9">
        <v>0</v>
      </c>
      <c r="N92" s="19">
        <f t="shared" si="34"/>
        <v>716.8</v>
      </c>
      <c r="O92" s="61">
        <f t="shared" si="34"/>
        <v>1214</v>
      </c>
      <c r="P92" s="64">
        <v>0</v>
      </c>
      <c r="Q92" s="101">
        <f t="shared" si="34"/>
        <v>1135.55</v>
      </c>
      <c r="R92" s="61">
        <f t="shared" si="34"/>
        <v>1309</v>
      </c>
      <c r="S92" s="79">
        <f t="shared" si="34"/>
        <v>99</v>
      </c>
      <c r="T92" s="24">
        <f t="shared" si="34"/>
        <v>1718.3999999999999</v>
      </c>
      <c r="U92" s="17"/>
      <c r="V92" s="18"/>
      <c r="W92" s="19"/>
    </row>
    <row r="93" spans="1:34" ht="16.5" thickTop="1" x14ac:dyDescent="0.3">
      <c r="A93" s="2"/>
      <c r="B93" s="2"/>
      <c r="C93" s="2"/>
      <c r="D93" s="2"/>
      <c r="E93" s="2"/>
      <c r="F93" s="2"/>
      <c r="G93" s="52"/>
      <c r="H93" s="2"/>
      <c r="I93" s="62"/>
      <c r="J93" s="2"/>
      <c r="K93" s="2"/>
      <c r="L93" s="2"/>
      <c r="M93" s="2"/>
      <c r="N93" s="2"/>
      <c r="O93" s="62"/>
      <c r="P93" s="62"/>
      <c r="Q93" s="62"/>
      <c r="R93" s="62"/>
      <c r="S93" s="62"/>
      <c r="T93" s="2"/>
      <c r="U93" s="2"/>
      <c r="V93" s="2"/>
      <c r="W93" s="2"/>
    </row>
    <row r="94" spans="1:34" ht="15.75" x14ac:dyDescent="0.3">
      <c r="A94" s="2"/>
      <c r="B94" s="2" t="s">
        <v>52</v>
      </c>
      <c r="C94" s="2" t="s">
        <v>53</v>
      </c>
      <c r="D94" s="2"/>
      <c r="E94" s="2"/>
      <c r="F94" s="2"/>
      <c r="G94" s="2"/>
      <c r="H94" s="2"/>
      <c r="I94" s="62"/>
      <c r="J94" s="2"/>
      <c r="K94" s="2"/>
      <c r="L94" s="2"/>
      <c r="M94" s="2"/>
      <c r="N94" s="2"/>
      <c r="O94" s="62"/>
      <c r="P94" s="62"/>
      <c r="Q94" s="62"/>
      <c r="R94" s="62"/>
      <c r="S94" s="62"/>
      <c r="T94" s="2"/>
      <c r="U94" s="2"/>
      <c r="V94" s="2"/>
      <c r="W94" s="2"/>
    </row>
    <row r="95" spans="1:34" ht="15.75" x14ac:dyDescent="0.3">
      <c r="A95" s="2"/>
      <c r="B95" s="2"/>
      <c r="C95" s="2" t="s">
        <v>54</v>
      </c>
      <c r="D95" s="2"/>
      <c r="E95" s="2"/>
      <c r="F95" s="2"/>
      <c r="G95" s="2"/>
      <c r="H95" s="2"/>
      <c r="I95" s="62"/>
      <c r="J95" s="2"/>
      <c r="K95" s="2"/>
      <c r="L95" s="2"/>
      <c r="M95" s="2"/>
      <c r="N95" s="2"/>
      <c r="O95" s="62"/>
      <c r="P95" s="62"/>
      <c r="Q95" s="62"/>
      <c r="R95" s="62"/>
      <c r="S95" s="62"/>
      <c r="T95" s="2"/>
      <c r="U95" s="2"/>
      <c r="V95" s="2"/>
      <c r="W95" s="2"/>
    </row>
    <row r="96" spans="1:34" ht="15.75" x14ac:dyDescent="0.3">
      <c r="A96" s="2"/>
      <c r="B96" s="2"/>
      <c r="C96" s="2" t="s">
        <v>105</v>
      </c>
      <c r="D96" s="2"/>
      <c r="E96" s="2"/>
      <c r="F96" s="2"/>
      <c r="G96" s="2"/>
      <c r="H96" s="2"/>
      <c r="I96" s="62"/>
      <c r="J96" s="2"/>
      <c r="K96" s="2"/>
      <c r="L96" s="2"/>
      <c r="M96" s="2"/>
      <c r="N96" s="2"/>
      <c r="O96" s="62"/>
      <c r="P96" s="62"/>
      <c r="Q96" s="62"/>
      <c r="R96" s="62"/>
      <c r="S96" s="62"/>
      <c r="T96" s="2"/>
      <c r="U96" s="2"/>
      <c r="V96" s="2"/>
      <c r="W96" s="2"/>
    </row>
    <row r="97" spans="1:23" ht="16.5" thickBot="1" x14ac:dyDescent="0.35">
      <c r="A97" s="2"/>
      <c r="B97" s="1" t="s">
        <v>55</v>
      </c>
      <c r="C97" s="1" t="s">
        <v>56</v>
      </c>
      <c r="D97" s="2"/>
      <c r="E97" s="2"/>
      <c r="F97" s="2"/>
      <c r="G97" s="2"/>
      <c r="H97" s="2"/>
      <c r="I97" s="62"/>
      <c r="J97" s="2"/>
      <c r="K97" s="2"/>
      <c r="L97" s="2"/>
      <c r="M97" s="2"/>
      <c r="N97" s="2"/>
      <c r="O97" s="62"/>
      <c r="P97" s="62"/>
      <c r="Q97" s="62"/>
      <c r="R97" s="62"/>
      <c r="S97" s="62"/>
      <c r="T97" s="2"/>
      <c r="U97" s="2"/>
      <c r="V97" s="2"/>
      <c r="W97" s="2"/>
    </row>
    <row r="98" spans="1:23" ht="16.5" thickTop="1" x14ac:dyDescent="0.3">
      <c r="A98" s="262" t="s">
        <v>0</v>
      </c>
      <c r="B98" s="265" t="s">
        <v>1</v>
      </c>
      <c r="C98" s="268" t="s">
        <v>40</v>
      </c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70"/>
      <c r="U98" s="271" t="s">
        <v>61</v>
      </c>
      <c r="V98" s="271"/>
      <c r="W98" s="272"/>
    </row>
    <row r="99" spans="1:23" ht="15.75" x14ac:dyDescent="0.3">
      <c r="A99" s="263"/>
      <c r="B99" s="266"/>
      <c r="C99" s="259" t="s">
        <v>62</v>
      </c>
      <c r="D99" s="275"/>
      <c r="E99" s="275"/>
      <c r="F99" s="255" t="s">
        <v>63</v>
      </c>
      <c r="G99" s="256"/>
      <c r="H99" s="257"/>
      <c r="I99" s="256" t="s">
        <v>64</v>
      </c>
      <c r="J99" s="256"/>
      <c r="K99" s="256"/>
      <c r="L99" s="255" t="s">
        <v>65</v>
      </c>
      <c r="M99" s="256"/>
      <c r="N99" s="257"/>
      <c r="O99" s="276" t="s">
        <v>66</v>
      </c>
      <c r="P99" s="276"/>
      <c r="Q99" s="276"/>
      <c r="R99" s="255" t="s">
        <v>67</v>
      </c>
      <c r="S99" s="256"/>
      <c r="T99" s="257"/>
      <c r="U99" s="273"/>
      <c r="V99" s="273"/>
      <c r="W99" s="274"/>
    </row>
    <row r="100" spans="1:23" ht="16.5" thickBot="1" x14ac:dyDescent="0.35">
      <c r="A100" s="264"/>
      <c r="B100" s="267"/>
      <c r="C100" s="43" t="s">
        <v>47</v>
      </c>
      <c r="D100" s="44" t="s">
        <v>48</v>
      </c>
      <c r="E100" s="45" t="s">
        <v>103</v>
      </c>
      <c r="F100" s="43" t="s">
        <v>47</v>
      </c>
      <c r="G100" s="44" t="s">
        <v>48</v>
      </c>
      <c r="H100" s="45" t="s">
        <v>103</v>
      </c>
      <c r="I100" s="55" t="s">
        <v>47</v>
      </c>
      <c r="J100" s="44" t="s">
        <v>48</v>
      </c>
      <c r="K100" s="45" t="s">
        <v>103</v>
      </c>
      <c r="L100" s="43" t="s">
        <v>47</v>
      </c>
      <c r="M100" s="44" t="s">
        <v>48</v>
      </c>
      <c r="N100" s="45" t="s">
        <v>103</v>
      </c>
      <c r="O100" s="55" t="s">
        <v>47</v>
      </c>
      <c r="P100" s="75" t="s">
        <v>48</v>
      </c>
      <c r="Q100" s="99" t="s">
        <v>103</v>
      </c>
      <c r="R100" s="55" t="s">
        <v>47</v>
      </c>
      <c r="S100" s="75" t="s">
        <v>48</v>
      </c>
      <c r="T100" s="45" t="s">
        <v>103</v>
      </c>
      <c r="U100" s="43" t="s">
        <v>47</v>
      </c>
      <c r="V100" s="44" t="s">
        <v>48</v>
      </c>
      <c r="W100" s="45" t="s">
        <v>103</v>
      </c>
    </row>
    <row r="101" spans="1:23" ht="17.25" thickTop="1" thickBot="1" x14ac:dyDescent="0.35">
      <c r="A101" s="3" t="s">
        <v>3</v>
      </c>
      <c r="B101" s="20" t="s">
        <v>4</v>
      </c>
      <c r="C101" s="3" t="s">
        <v>68</v>
      </c>
      <c r="D101" s="4" t="s">
        <v>69</v>
      </c>
      <c r="E101" s="5" t="s">
        <v>70</v>
      </c>
      <c r="F101" s="3" t="s">
        <v>71</v>
      </c>
      <c r="G101" s="4" t="s">
        <v>72</v>
      </c>
      <c r="H101" s="5" t="s">
        <v>73</v>
      </c>
      <c r="I101" s="56" t="s">
        <v>74</v>
      </c>
      <c r="J101" s="4" t="s">
        <v>75</v>
      </c>
      <c r="K101" s="5" t="s">
        <v>76</v>
      </c>
      <c r="L101" s="3" t="s">
        <v>77</v>
      </c>
      <c r="M101" s="4" t="s">
        <v>78</v>
      </c>
      <c r="N101" s="5" t="s">
        <v>79</v>
      </c>
      <c r="O101" s="56" t="s">
        <v>80</v>
      </c>
      <c r="P101" s="76" t="s">
        <v>81</v>
      </c>
      <c r="Q101" s="103" t="s">
        <v>82</v>
      </c>
      <c r="R101" s="56" t="s">
        <v>83</v>
      </c>
      <c r="S101" s="76" t="s">
        <v>84</v>
      </c>
      <c r="T101" s="5" t="s">
        <v>85</v>
      </c>
      <c r="U101" s="3" t="s">
        <v>86</v>
      </c>
      <c r="V101" s="4" t="s">
        <v>87</v>
      </c>
      <c r="W101" s="5" t="s">
        <v>88</v>
      </c>
    </row>
    <row r="102" spans="1:23" ht="16.5" thickTop="1" x14ac:dyDescent="0.3">
      <c r="A102" s="6" t="s">
        <v>3</v>
      </c>
      <c r="B102" s="21" t="s">
        <v>23</v>
      </c>
      <c r="C102" s="219">
        <v>27</v>
      </c>
      <c r="D102" s="219">
        <v>0</v>
      </c>
      <c r="E102" s="7">
        <f>5*D102</f>
        <v>0</v>
      </c>
      <c r="F102" s="219">
        <v>0</v>
      </c>
      <c r="G102" s="219">
        <v>0</v>
      </c>
      <c r="H102" s="7">
        <f>5*G102</f>
        <v>0</v>
      </c>
      <c r="I102" s="219">
        <v>0</v>
      </c>
      <c r="J102" s="219">
        <v>2</v>
      </c>
      <c r="K102" s="7">
        <f>5*J102</f>
        <v>10</v>
      </c>
      <c r="L102" s="219">
        <v>0</v>
      </c>
      <c r="M102" s="219">
        <v>32</v>
      </c>
      <c r="N102" s="7">
        <f>5*M102</f>
        <v>160</v>
      </c>
      <c r="O102" s="229">
        <v>16</v>
      </c>
      <c r="P102" s="229">
        <v>0</v>
      </c>
      <c r="Q102" s="7">
        <f>5*P102</f>
        <v>0</v>
      </c>
      <c r="R102" s="245">
        <v>0</v>
      </c>
      <c r="S102" s="245">
        <v>0</v>
      </c>
      <c r="T102" s="7">
        <f>5*S102</f>
        <v>0</v>
      </c>
      <c r="U102" s="65">
        <f>U70+C102+F102+I102+L102+O102+R102</f>
        <v>74</v>
      </c>
      <c r="V102" s="65">
        <f>V70+D102+G102+J102+M102+P102+S102</f>
        <v>86</v>
      </c>
      <c r="W102" s="40">
        <f>W70+E102+H102+K102+N102+Q102+T102</f>
        <v>430</v>
      </c>
    </row>
    <row r="103" spans="1:23" ht="15.75" x14ac:dyDescent="0.3">
      <c r="A103" s="8" t="s">
        <v>4</v>
      </c>
      <c r="B103" s="22" t="s">
        <v>29</v>
      </c>
      <c r="C103" s="220">
        <v>0</v>
      </c>
      <c r="D103" s="220">
        <v>0</v>
      </c>
      <c r="E103" s="7">
        <f>0*D103</f>
        <v>0</v>
      </c>
      <c r="F103" s="220">
        <v>0</v>
      </c>
      <c r="G103" s="220">
        <v>0</v>
      </c>
      <c r="H103" s="7">
        <f>0*G103</f>
        <v>0</v>
      </c>
      <c r="I103" s="220">
        <v>0</v>
      </c>
      <c r="J103" s="220">
        <v>0</v>
      </c>
      <c r="K103" s="7">
        <f>0*J103</f>
        <v>0</v>
      </c>
      <c r="L103" s="220">
        <v>0</v>
      </c>
      <c r="M103" s="220">
        <v>0</v>
      </c>
      <c r="N103" s="7">
        <f>0*M103</f>
        <v>0</v>
      </c>
      <c r="O103" s="228">
        <v>0</v>
      </c>
      <c r="P103" s="228">
        <v>0</v>
      </c>
      <c r="Q103" s="7">
        <f>0*P103</f>
        <v>0</v>
      </c>
      <c r="R103" s="244">
        <v>0</v>
      </c>
      <c r="S103" s="244">
        <v>0</v>
      </c>
      <c r="T103" s="7">
        <f>0*S103</f>
        <v>0</v>
      </c>
      <c r="U103" s="65">
        <f t="shared" ref="U103:W118" si="35">U71+C103+F103+I103+L103+O103+R103</f>
        <v>0</v>
      </c>
      <c r="V103" s="65">
        <f t="shared" si="35"/>
        <v>0</v>
      </c>
      <c r="W103" s="12">
        <f t="shared" si="35"/>
        <v>0</v>
      </c>
    </row>
    <row r="104" spans="1:23" ht="15.75" x14ac:dyDescent="0.3">
      <c r="A104" s="8" t="s">
        <v>5</v>
      </c>
      <c r="B104" s="22" t="s">
        <v>30</v>
      </c>
      <c r="C104" s="220">
        <v>0</v>
      </c>
      <c r="D104" s="220">
        <v>0</v>
      </c>
      <c r="E104" s="7">
        <f>0*D104</f>
        <v>0</v>
      </c>
      <c r="F104" s="220">
        <v>0</v>
      </c>
      <c r="G104" s="220">
        <v>0</v>
      </c>
      <c r="H104" s="7">
        <f>0*G104</f>
        <v>0</v>
      </c>
      <c r="I104" s="220">
        <v>0</v>
      </c>
      <c r="J104" s="220">
        <v>0</v>
      </c>
      <c r="K104" s="7">
        <f>0*J104</f>
        <v>0</v>
      </c>
      <c r="L104" s="220">
        <v>0</v>
      </c>
      <c r="M104" s="220">
        <v>0</v>
      </c>
      <c r="N104" s="7">
        <f>0*M104</f>
        <v>0</v>
      </c>
      <c r="O104" s="228">
        <v>0</v>
      </c>
      <c r="P104" s="228">
        <v>0</v>
      </c>
      <c r="Q104" s="7">
        <f>0*P104</f>
        <v>0</v>
      </c>
      <c r="R104" s="244">
        <v>0</v>
      </c>
      <c r="S104" s="244">
        <v>0</v>
      </c>
      <c r="T104" s="7">
        <f>0*S104</f>
        <v>0</v>
      </c>
      <c r="U104" s="65">
        <f t="shared" si="35"/>
        <v>0</v>
      </c>
      <c r="V104" s="65">
        <f t="shared" si="35"/>
        <v>0</v>
      </c>
      <c r="W104" s="12">
        <f t="shared" si="35"/>
        <v>0</v>
      </c>
    </row>
    <row r="105" spans="1:23" ht="15.75" x14ac:dyDescent="0.3">
      <c r="A105" s="8" t="s">
        <v>6</v>
      </c>
      <c r="B105" s="22" t="s">
        <v>38</v>
      </c>
      <c r="C105" s="220">
        <v>0</v>
      </c>
      <c r="D105" s="220">
        <v>0</v>
      </c>
      <c r="E105" s="7">
        <f>0*D105</f>
        <v>0</v>
      </c>
      <c r="F105" s="220">
        <v>0</v>
      </c>
      <c r="G105" s="220">
        <v>0</v>
      </c>
      <c r="H105" s="7">
        <f>0*G105</f>
        <v>0</v>
      </c>
      <c r="I105" s="220">
        <v>0</v>
      </c>
      <c r="J105" s="220">
        <v>0</v>
      </c>
      <c r="K105" s="7">
        <f>0*J105</f>
        <v>0</v>
      </c>
      <c r="L105" s="220">
        <v>0</v>
      </c>
      <c r="M105" s="220">
        <v>0</v>
      </c>
      <c r="N105" s="7">
        <f>0*M105</f>
        <v>0</v>
      </c>
      <c r="O105" s="228">
        <v>0</v>
      </c>
      <c r="P105" s="228">
        <v>0</v>
      </c>
      <c r="Q105" s="7">
        <f>0*P105</f>
        <v>0</v>
      </c>
      <c r="R105" s="244">
        <v>0</v>
      </c>
      <c r="S105" s="244">
        <v>0</v>
      </c>
      <c r="T105" s="7">
        <f>0*S105</f>
        <v>0</v>
      </c>
      <c r="U105" s="65">
        <f t="shared" si="35"/>
        <v>0</v>
      </c>
      <c r="V105" s="65">
        <f t="shared" si="35"/>
        <v>0</v>
      </c>
      <c r="W105" s="12">
        <f t="shared" si="35"/>
        <v>0</v>
      </c>
    </row>
    <row r="106" spans="1:23" ht="15.75" x14ac:dyDescent="0.3">
      <c r="A106" s="8" t="s">
        <v>7</v>
      </c>
      <c r="B106" s="22" t="s">
        <v>36</v>
      </c>
      <c r="C106" s="220">
        <v>0</v>
      </c>
      <c r="D106" s="220">
        <v>0</v>
      </c>
      <c r="E106" s="7">
        <f>0*D106</f>
        <v>0</v>
      </c>
      <c r="F106" s="220">
        <v>0</v>
      </c>
      <c r="G106" s="220">
        <v>0</v>
      </c>
      <c r="H106" s="7">
        <f>0*G106</f>
        <v>0</v>
      </c>
      <c r="I106" s="220">
        <v>0</v>
      </c>
      <c r="J106" s="220">
        <v>0</v>
      </c>
      <c r="K106" s="7">
        <f>0*J106</f>
        <v>0</v>
      </c>
      <c r="L106" s="220">
        <v>0</v>
      </c>
      <c r="M106" s="220">
        <v>0</v>
      </c>
      <c r="N106" s="7">
        <f>0*M106</f>
        <v>0</v>
      </c>
      <c r="O106" s="228">
        <v>0</v>
      </c>
      <c r="P106" s="228">
        <v>0</v>
      </c>
      <c r="Q106" s="7">
        <f>0*P106</f>
        <v>0</v>
      </c>
      <c r="R106" s="244">
        <v>0</v>
      </c>
      <c r="S106" s="244">
        <v>0</v>
      </c>
      <c r="T106" s="7">
        <f>0*S106</f>
        <v>0</v>
      </c>
      <c r="U106" s="65">
        <f t="shared" si="35"/>
        <v>0</v>
      </c>
      <c r="V106" s="65">
        <f t="shared" si="35"/>
        <v>0</v>
      </c>
      <c r="W106" s="12">
        <f t="shared" si="35"/>
        <v>0</v>
      </c>
    </row>
    <row r="107" spans="1:23" ht="15.75" x14ac:dyDescent="0.3">
      <c r="A107" s="8" t="s">
        <v>8</v>
      </c>
      <c r="B107" s="22" t="s">
        <v>24</v>
      </c>
      <c r="C107" s="220">
        <v>0</v>
      </c>
      <c r="D107" s="220">
        <v>0</v>
      </c>
      <c r="E107" s="7">
        <f>3.9*D107</f>
        <v>0</v>
      </c>
      <c r="F107" s="220">
        <v>0</v>
      </c>
      <c r="G107" s="220">
        <v>0</v>
      </c>
      <c r="H107" s="7">
        <f>3.9*G107</f>
        <v>0</v>
      </c>
      <c r="I107" s="220">
        <v>0</v>
      </c>
      <c r="J107" s="220">
        <v>0</v>
      </c>
      <c r="K107" s="7">
        <f>3.9*J107</f>
        <v>0</v>
      </c>
      <c r="L107" s="220">
        <v>0</v>
      </c>
      <c r="M107" s="220">
        <v>0</v>
      </c>
      <c r="N107" s="7">
        <f>3.9*M107</f>
        <v>0</v>
      </c>
      <c r="O107" s="228">
        <v>0</v>
      </c>
      <c r="P107" s="228">
        <v>0</v>
      </c>
      <c r="Q107" s="7">
        <f>3.9*P107</f>
        <v>0</v>
      </c>
      <c r="R107" s="244">
        <v>0</v>
      </c>
      <c r="S107" s="244">
        <v>0</v>
      </c>
      <c r="T107" s="7">
        <f>3.9*S107</f>
        <v>0</v>
      </c>
      <c r="U107" s="65">
        <f t="shared" si="35"/>
        <v>0</v>
      </c>
      <c r="V107" s="65">
        <f t="shared" si="35"/>
        <v>0</v>
      </c>
      <c r="W107" s="12">
        <f t="shared" si="35"/>
        <v>0</v>
      </c>
    </row>
    <row r="108" spans="1:23" ht="15.75" x14ac:dyDescent="0.3">
      <c r="A108" s="8" t="s">
        <v>9</v>
      </c>
      <c r="B108" s="22" t="s">
        <v>96</v>
      </c>
      <c r="C108" s="220">
        <v>0</v>
      </c>
      <c r="D108" s="220">
        <v>0</v>
      </c>
      <c r="E108" s="7">
        <f>3.85*D108</f>
        <v>0</v>
      </c>
      <c r="F108" s="220">
        <v>0</v>
      </c>
      <c r="G108" s="220">
        <v>0</v>
      </c>
      <c r="H108" s="7">
        <f>3.85*G108</f>
        <v>0</v>
      </c>
      <c r="I108" s="220">
        <v>0</v>
      </c>
      <c r="J108" s="220">
        <v>0</v>
      </c>
      <c r="K108" s="7">
        <f>3.85*J108</f>
        <v>0</v>
      </c>
      <c r="L108" s="220">
        <v>0</v>
      </c>
      <c r="M108" s="220">
        <v>0</v>
      </c>
      <c r="N108" s="7">
        <f>3.85*M108</f>
        <v>0</v>
      </c>
      <c r="O108" s="228">
        <v>0</v>
      </c>
      <c r="P108" s="228">
        <v>0</v>
      </c>
      <c r="Q108" s="7">
        <f>3.85*P108</f>
        <v>0</v>
      </c>
      <c r="R108" s="244">
        <v>0</v>
      </c>
      <c r="S108" s="244">
        <v>0</v>
      </c>
      <c r="T108" s="7">
        <f>3.85*S108</f>
        <v>0</v>
      </c>
      <c r="U108" s="65">
        <f t="shared" si="35"/>
        <v>0</v>
      </c>
      <c r="V108" s="65">
        <f t="shared" si="35"/>
        <v>0</v>
      </c>
      <c r="W108" s="12">
        <f t="shared" si="35"/>
        <v>0</v>
      </c>
    </row>
    <row r="109" spans="1:23" ht="15.75" x14ac:dyDescent="0.3">
      <c r="A109" s="8" t="s">
        <v>10</v>
      </c>
      <c r="B109" s="22" t="s">
        <v>97</v>
      </c>
      <c r="C109" s="220">
        <v>0</v>
      </c>
      <c r="D109" s="220">
        <v>400</v>
      </c>
      <c r="E109" s="7">
        <f>5.8*D109</f>
        <v>2320</v>
      </c>
      <c r="F109" s="220">
        <v>0</v>
      </c>
      <c r="G109" s="220">
        <v>0</v>
      </c>
      <c r="H109" s="7">
        <f>5.8*G109</f>
        <v>0</v>
      </c>
      <c r="I109" s="220">
        <v>320</v>
      </c>
      <c r="J109" s="220">
        <v>0</v>
      </c>
      <c r="K109" s="7">
        <f>5.8*J109</f>
        <v>0</v>
      </c>
      <c r="L109" s="220">
        <v>35</v>
      </c>
      <c r="M109" s="220">
        <v>0</v>
      </c>
      <c r="N109" s="7">
        <f>5.8*M109</f>
        <v>0</v>
      </c>
      <c r="O109" s="228">
        <v>0</v>
      </c>
      <c r="P109" s="228">
        <v>0</v>
      </c>
      <c r="Q109" s="7">
        <f>5.8*P109</f>
        <v>0</v>
      </c>
      <c r="R109" s="244">
        <v>0</v>
      </c>
      <c r="S109" s="244">
        <v>365</v>
      </c>
      <c r="T109" s="7">
        <f>5.8*S109</f>
        <v>2117</v>
      </c>
      <c r="U109" s="65">
        <f t="shared" si="35"/>
        <v>755</v>
      </c>
      <c r="V109" s="65">
        <f t="shared" si="35"/>
        <v>803</v>
      </c>
      <c r="W109" s="12">
        <f t="shared" si="35"/>
        <v>4657.3999999999996</v>
      </c>
    </row>
    <row r="110" spans="1:23" ht="15.75" x14ac:dyDescent="0.3">
      <c r="A110" s="8" t="s">
        <v>11</v>
      </c>
      <c r="B110" s="22" t="s">
        <v>33</v>
      </c>
      <c r="C110" s="220">
        <v>0</v>
      </c>
      <c r="D110" s="220">
        <v>377</v>
      </c>
      <c r="E110" s="7">
        <f>5.35*D110</f>
        <v>2016.9499999999998</v>
      </c>
      <c r="F110" s="220">
        <v>0</v>
      </c>
      <c r="G110" s="220">
        <v>0</v>
      </c>
      <c r="H110" s="7">
        <f>5.35*G110</f>
        <v>0</v>
      </c>
      <c r="I110" s="220">
        <v>325</v>
      </c>
      <c r="J110" s="220">
        <v>0</v>
      </c>
      <c r="K110" s="7">
        <f>5.35*J110</f>
        <v>0</v>
      </c>
      <c r="L110" s="220">
        <v>0</v>
      </c>
      <c r="M110" s="220">
        <v>0</v>
      </c>
      <c r="N110" s="7">
        <f>5.35*M110</f>
        <v>0</v>
      </c>
      <c r="O110" s="228">
        <v>0</v>
      </c>
      <c r="P110" s="228">
        <v>0</v>
      </c>
      <c r="Q110" s="7">
        <f>5.35*P110</f>
        <v>0</v>
      </c>
      <c r="R110" s="244">
        <v>0</v>
      </c>
      <c r="S110" s="244">
        <v>335</v>
      </c>
      <c r="T110" s="7">
        <f>5.35*S110</f>
        <v>1792.2499999999998</v>
      </c>
      <c r="U110" s="65">
        <f t="shared" si="35"/>
        <v>702</v>
      </c>
      <c r="V110" s="65">
        <f t="shared" si="35"/>
        <v>712</v>
      </c>
      <c r="W110" s="12">
        <f t="shared" si="35"/>
        <v>3809.2</v>
      </c>
    </row>
    <row r="111" spans="1:23" ht="15.75" x14ac:dyDescent="0.3">
      <c r="A111" s="8" t="s">
        <v>12</v>
      </c>
      <c r="B111" s="22" t="s">
        <v>27</v>
      </c>
      <c r="C111" s="220">
        <v>0</v>
      </c>
      <c r="D111" s="220">
        <v>0</v>
      </c>
      <c r="E111" s="7">
        <f>5.1*D111</f>
        <v>0</v>
      </c>
      <c r="F111" s="220">
        <v>0</v>
      </c>
      <c r="G111" s="220">
        <v>3</v>
      </c>
      <c r="H111" s="7">
        <f>5.1*G111</f>
        <v>15.299999999999999</v>
      </c>
      <c r="I111" s="220">
        <v>0</v>
      </c>
      <c r="J111" s="220">
        <v>51</v>
      </c>
      <c r="K111" s="7">
        <f>5.1*J111</f>
        <v>260.09999999999997</v>
      </c>
      <c r="L111" s="220">
        <v>0</v>
      </c>
      <c r="M111" s="220">
        <v>0</v>
      </c>
      <c r="N111" s="7">
        <f>5.1*M111</f>
        <v>0</v>
      </c>
      <c r="O111" s="228">
        <v>54</v>
      </c>
      <c r="P111" s="228">
        <v>0</v>
      </c>
      <c r="Q111" s="7">
        <f>5.1*P111</f>
        <v>0</v>
      </c>
      <c r="R111" s="244">
        <v>0</v>
      </c>
      <c r="S111" s="244">
        <v>0</v>
      </c>
      <c r="T111" s="7">
        <f>5.1*S111</f>
        <v>0</v>
      </c>
      <c r="U111" s="65">
        <f t="shared" si="35"/>
        <v>160</v>
      </c>
      <c r="V111" s="65">
        <f t="shared" si="35"/>
        <v>106</v>
      </c>
      <c r="W111" s="12">
        <f t="shared" si="35"/>
        <v>540.59999999999991</v>
      </c>
    </row>
    <row r="112" spans="1:23" ht="15.75" x14ac:dyDescent="0.3">
      <c r="A112" s="8" t="s">
        <v>13</v>
      </c>
      <c r="B112" s="22" t="s">
        <v>31</v>
      </c>
      <c r="C112" s="220">
        <v>0</v>
      </c>
      <c r="D112" s="220">
        <v>0</v>
      </c>
      <c r="E112" s="7">
        <f>3.35*D112</f>
        <v>0</v>
      </c>
      <c r="F112" s="220">
        <v>0</v>
      </c>
      <c r="G112" s="220">
        <v>0</v>
      </c>
      <c r="H112" s="7">
        <f>3.35*G112</f>
        <v>0</v>
      </c>
      <c r="I112" s="220">
        <v>0</v>
      </c>
      <c r="J112" s="220">
        <v>0</v>
      </c>
      <c r="K112" s="7">
        <f>3.35*J112</f>
        <v>0</v>
      </c>
      <c r="L112" s="220">
        <v>0</v>
      </c>
      <c r="M112" s="220">
        <v>0</v>
      </c>
      <c r="N112" s="7">
        <f>3.35*M112</f>
        <v>0</v>
      </c>
      <c r="O112" s="228">
        <v>0</v>
      </c>
      <c r="P112" s="228">
        <v>0</v>
      </c>
      <c r="Q112" s="7">
        <f>3.35*P112</f>
        <v>0</v>
      </c>
      <c r="R112" s="244">
        <v>0</v>
      </c>
      <c r="S112" s="244">
        <v>0</v>
      </c>
      <c r="T112" s="7">
        <f>3.35*S112</f>
        <v>0</v>
      </c>
      <c r="U112" s="65">
        <f t="shared" si="35"/>
        <v>0</v>
      </c>
      <c r="V112" s="65">
        <f t="shared" si="35"/>
        <v>0</v>
      </c>
      <c r="W112" s="12">
        <f t="shared" si="35"/>
        <v>0</v>
      </c>
    </row>
    <row r="113" spans="1:23" ht="15.75" x14ac:dyDescent="0.3">
      <c r="A113" s="8" t="s">
        <v>14</v>
      </c>
      <c r="B113" s="22" t="s">
        <v>32</v>
      </c>
      <c r="C113" s="220">
        <v>0</v>
      </c>
      <c r="D113" s="220">
        <v>0</v>
      </c>
      <c r="E113" s="7">
        <f>0*D113</f>
        <v>0</v>
      </c>
      <c r="F113" s="220">
        <v>0</v>
      </c>
      <c r="G113" s="220">
        <v>0</v>
      </c>
      <c r="H113" s="7">
        <f>0*G113</f>
        <v>0</v>
      </c>
      <c r="I113" s="220">
        <v>0</v>
      </c>
      <c r="J113" s="220">
        <v>0</v>
      </c>
      <c r="K113" s="7">
        <f>0*J113</f>
        <v>0</v>
      </c>
      <c r="L113" s="220">
        <v>0</v>
      </c>
      <c r="M113" s="220">
        <v>0</v>
      </c>
      <c r="N113" s="7">
        <f>0*M113</f>
        <v>0</v>
      </c>
      <c r="O113" s="228">
        <v>0</v>
      </c>
      <c r="P113" s="228">
        <v>0</v>
      </c>
      <c r="Q113" s="7">
        <f>0*P113</f>
        <v>0</v>
      </c>
      <c r="R113" s="244">
        <v>0</v>
      </c>
      <c r="S113" s="244">
        <v>0</v>
      </c>
      <c r="T113" s="7">
        <f>0*S113</f>
        <v>0</v>
      </c>
      <c r="U113" s="65">
        <f t="shared" si="35"/>
        <v>0</v>
      </c>
      <c r="V113" s="65">
        <f t="shared" si="35"/>
        <v>0</v>
      </c>
      <c r="W113" s="12">
        <f t="shared" si="35"/>
        <v>0</v>
      </c>
    </row>
    <row r="114" spans="1:23" ht="15.75" x14ac:dyDescent="0.3">
      <c r="A114" s="8" t="s">
        <v>15</v>
      </c>
      <c r="B114" s="22" t="s">
        <v>98</v>
      </c>
      <c r="C114" s="220">
        <v>0</v>
      </c>
      <c r="D114" s="220">
        <v>0</v>
      </c>
      <c r="E114" s="7">
        <f>0*D114</f>
        <v>0</v>
      </c>
      <c r="F114" s="220">
        <v>0</v>
      </c>
      <c r="G114" s="220">
        <v>0</v>
      </c>
      <c r="H114" s="7">
        <f>0*G114</f>
        <v>0</v>
      </c>
      <c r="I114" s="220">
        <v>0</v>
      </c>
      <c r="J114" s="220">
        <v>0</v>
      </c>
      <c r="K114" s="7">
        <f>0*J114</f>
        <v>0</v>
      </c>
      <c r="L114" s="220">
        <v>0</v>
      </c>
      <c r="M114" s="220">
        <v>0</v>
      </c>
      <c r="N114" s="7">
        <f>0*M114</f>
        <v>0</v>
      </c>
      <c r="O114" s="228">
        <v>0</v>
      </c>
      <c r="P114" s="228">
        <v>0</v>
      </c>
      <c r="Q114" s="7">
        <f>0*P114</f>
        <v>0</v>
      </c>
      <c r="R114" s="244">
        <v>0</v>
      </c>
      <c r="S114" s="244">
        <v>0</v>
      </c>
      <c r="T114" s="7">
        <f>0*S114</f>
        <v>0</v>
      </c>
      <c r="U114" s="65">
        <f t="shared" si="35"/>
        <v>0</v>
      </c>
      <c r="V114" s="65">
        <f t="shared" si="35"/>
        <v>0</v>
      </c>
      <c r="W114" s="12">
        <f t="shared" si="35"/>
        <v>0</v>
      </c>
    </row>
    <row r="115" spans="1:23" ht="15.75" x14ac:dyDescent="0.3">
      <c r="A115" s="8" t="s">
        <v>16</v>
      </c>
      <c r="B115" s="22" t="s">
        <v>99</v>
      </c>
      <c r="C115" s="220">
        <v>0</v>
      </c>
      <c r="D115" s="220">
        <v>200</v>
      </c>
      <c r="E115" s="7">
        <f>6.35*D115</f>
        <v>1270</v>
      </c>
      <c r="F115" s="220">
        <v>31</v>
      </c>
      <c r="G115" s="220">
        <v>0</v>
      </c>
      <c r="H115" s="7">
        <f>6.35*G115</f>
        <v>0</v>
      </c>
      <c r="I115" s="220">
        <v>169</v>
      </c>
      <c r="J115" s="220">
        <v>0</v>
      </c>
      <c r="K115" s="7">
        <f>6.35*J115</f>
        <v>0</v>
      </c>
      <c r="L115" s="220">
        <v>63</v>
      </c>
      <c r="M115" s="220">
        <v>0</v>
      </c>
      <c r="N115" s="7">
        <f>6.35*M115</f>
        <v>0</v>
      </c>
      <c r="O115" s="228">
        <v>0</v>
      </c>
      <c r="P115" s="228">
        <v>0</v>
      </c>
      <c r="Q115" s="7">
        <f>6.35*P115</f>
        <v>0</v>
      </c>
      <c r="R115" s="244">
        <v>0</v>
      </c>
      <c r="S115" s="244">
        <v>279</v>
      </c>
      <c r="T115" s="7">
        <f>6.35*S115</f>
        <v>1771.6499999999999</v>
      </c>
      <c r="U115" s="65">
        <f t="shared" si="35"/>
        <v>483</v>
      </c>
      <c r="V115" s="65">
        <f t="shared" si="35"/>
        <v>511</v>
      </c>
      <c r="W115" s="12">
        <f t="shared" si="35"/>
        <v>3244.85</v>
      </c>
    </row>
    <row r="116" spans="1:23" ht="15.75" x14ac:dyDescent="0.3">
      <c r="A116" s="8" t="s">
        <v>17</v>
      </c>
      <c r="B116" s="22" t="s">
        <v>26</v>
      </c>
      <c r="C116" s="220">
        <v>363</v>
      </c>
      <c r="D116" s="220">
        <v>8</v>
      </c>
      <c r="E116" s="7">
        <f>6.25*D116</f>
        <v>50</v>
      </c>
      <c r="F116" s="220">
        <v>113</v>
      </c>
      <c r="G116" s="220">
        <v>0</v>
      </c>
      <c r="H116" s="7">
        <f>6.25*G116</f>
        <v>0</v>
      </c>
      <c r="I116" s="220">
        <v>0</v>
      </c>
      <c r="J116" s="220">
        <v>0</v>
      </c>
      <c r="K116" s="7">
        <f>6.25*J116</f>
        <v>0</v>
      </c>
      <c r="L116" s="220">
        <v>0</v>
      </c>
      <c r="M116" s="220">
        <v>17</v>
      </c>
      <c r="N116" s="7">
        <f>6.25*M116</f>
        <v>106.25</v>
      </c>
      <c r="O116" s="228">
        <v>0</v>
      </c>
      <c r="P116" s="228">
        <v>305</v>
      </c>
      <c r="Q116" s="7">
        <f>6.25*P116</f>
        <v>1906.25</v>
      </c>
      <c r="R116" s="244">
        <v>0</v>
      </c>
      <c r="S116" s="244">
        <v>178</v>
      </c>
      <c r="T116" s="7">
        <f>6.25*S116</f>
        <v>1112.5</v>
      </c>
      <c r="U116" s="65">
        <f t="shared" si="35"/>
        <v>517</v>
      </c>
      <c r="V116" s="65">
        <f t="shared" si="35"/>
        <v>517</v>
      </c>
      <c r="W116" s="12">
        <f t="shared" si="35"/>
        <v>3231.25</v>
      </c>
    </row>
    <row r="117" spans="1:23" ht="15.75" x14ac:dyDescent="0.3">
      <c r="A117" s="8" t="s">
        <v>18</v>
      </c>
      <c r="B117" s="22" t="s">
        <v>104</v>
      </c>
      <c r="C117" s="220">
        <v>48</v>
      </c>
      <c r="D117" s="220">
        <v>0</v>
      </c>
      <c r="E117" s="7">
        <f>5.8*D117</f>
        <v>0</v>
      </c>
      <c r="F117" s="220">
        <v>173</v>
      </c>
      <c r="G117" s="220">
        <v>0</v>
      </c>
      <c r="H117" s="7">
        <f>5.8*G117</f>
        <v>0</v>
      </c>
      <c r="I117" s="220">
        <v>0</v>
      </c>
      <c r="J117" s="220">
        <v>0</v>
      </c>
      <c r="K117" s="7">
        <f>5.8*J117</f>
        <v>0</v>
      </c>
      <c r="L117" s="220">
        <v>0</v>
      </c>
      <c r="M117" s="220">
        <v>0</v>
      </c>
      <c r="N117" s="7">
        <f>5.8*M117</f>
        <v>0</v>
      </c>
      <c r="O117" s="228">
        <v>0</v>
      </c>
      <c r="P117" s="228">
        <v>103</v>
      </c>
      <c r="Q117" s="7">
        <f>5.8*P117</f>
        <v>597.4</v>
      </c>
      <c r="R117" s="244">
        <v>0</v>
      </c>
      <c r="S117" s="244">
        <v>118</v>
      </c>
      <c r="T117" s="7">
        <f>5.8*S117</f>
        <v>684.4</v>
      </c>
      <c r="U117" s="65">
        <f t="shared" si="35"/>
        <v>336</v>
      </c>
      <c r="V117" s="65">
        <f t="shared" si="35"/>
        <v>336</v>
      </c>
      <c r="W117" s="12">
        <f t="shared" si="35"/>
        <v>1948.8000000000002</v>
      </c>
    </row>
    <row r="118" spans="1:23" ht="15.75" x14ac:dyDescent="0.3">
      <c r="A118" s="8" t="s">
        <v>19</v>
      </c>
      <c r="B118" s="22" t="s">
        <v>34</v>
      </c>
      <c r="C118" s="220">
        <v>170</v>
      </c>
      <c r="D118" s="220">
        <v>0</v>
      </c>
      <c r="E118" s="7">
        <f>5.9*D118</f>
        <v>0</v>
      </c>
      <c r="F118" s="220">
        <v>0</v>
      </c>
      <c r="G118" s="220">
        <v>0</v>
      </c>
      <c r="H118" s="7">
        <f>5.9*G118</f>
        <v>0</v>
      </c>
      <c r="I118" s="220">
        <v>0</v>
      </c>
      <c r="J118" s="220">
        <v>0</v>
      </c>
      <c r="K118" s="7">
        <f>5.9*J118</f>
        <v>0</v>
      </c>
      <c r="L118" s="220">
        <v>0</v>
      </c>
      <c r="M118" s="220">
        <v>5</v>
      </c>
      <c r="N118" s="7">
        <f>5.9*M118</f>
        <v>29.5</v>
      </c>
      <c r="O118" s="228">
        <v>0</v>
      </c>
      <c r="P118" s="228">
        <v>141</v>
      </c>
      <c r="Q118" s="7">
        <f>5.9*P118</f>
        <v>831.90000000000009</v>
      </c>
      <c r="R118" s="244">
        <v>0</v>
      </c>
      <c r="S118" s="244">
        <v>34</v>
      </c>
      <c r="T118" s="7">
        <f>5.9*S118</f>
        <v>200.60000000000002</v>
      </c>
      <c r="U118" s="65">
        <f t="shared" si="35"/>
        <v>180</v>
      </c>
      <c r="V118" s="65">
        <f t="shared" si="35"/>
        <v>180</v>
      </c>
      <c r="W118" s="12">
        <f t="shared" si="35"/>
        <v>1062</v>
      </c>
    </row>
    <row r="119" spans="1:23" ht="15.75" x14ac:dyDescent="0.3">
      <c r="A119" s="8" t="s">
        <v>20</v>
      </c>
      <c r="B119" s="22" t="s">
        <v>37</v>
      </c>
      <c r="C119" s="220">
        <v>45</v>
      </c>
      <c r="D119" s="220">
        <v>0</v>
      </c>
      <c r="E119" s="7">
        <f>5.15*D119</f>
        <v>0</v>
      </c>
      <c r="F119" s="220">
        <v>180</v>
      </c>
      <c r="G119" s="220">
        <v>0</v>
      </c>
      <c r="H119" s="7">
        <f>5.15*G119</f>
        <v>0</v>
      </c>
      <c r="I119" s="220">
        <v>150</v>
      </c>
      <c r="J119" s="220">
        <v>0</v>
      </c>
      <c r="K119" s="7">
        <f>5.15*J119</f>
        <v>0</v>
      </c>
      <c r="L119" s="220">
        <v>0</v>
      </c>
      <c r="M119" s="220">
        <v>0</v>
      </c>
      <c r="N119" s="7">
        <f>5.15*M119</f>
        <v>0</v>
      </c>
      <c r="O119" s="228">
        <v>3</v>
      </c>
      <c r="P119" s="228">
        <v>0</v>
      </c>
      <c r="Q119" s="7">
        <f>5.15*P119</f>
        <v>0</v>
      </c>
      <c r="R119" s="244">
        <v>0</v>
      </c>
      <c r="S119" s="244">
        <v>395</v>
      </c>
      <c r="T119" s="7">
        <f>5.15*S119</f>
        <v>2034.2500000000002</v>
      </c>
      <c r="U119" s="65">
        <f t="shared" ref="U119:W122" si="36">U87+C119+F119+I119+L119+O119+R119</f>
        <v>387</v>
      </c>
      <c r="V119" s="65">
        <f t="shared" si="36"/>
        <v>404</v>
      </c>
      <c r="W119" s="12">
        <f t="shared" si="36"/>
        <v>2080.6000000000004</v>
      </c>
    </row>
    <row r="120" spans="1:23" ht="15.75" x14ac:dyDescent="0.3">
      <c r="A120" s="8" t="s">
        <v>21</v>
      </c>
      <c r="B120" s="22" t="s">
        <v>28</v>
      </c>
      <c r="C120" s="220">
        <v>79</v>
      </c>
      <c r="D120" s="220">
        <v>0</v>
      </c>
      <c r="E120" s="7">
        <f>5*D120</f>
        <v>0</v>
      </c>
      <c r="F120" s="220">
        <v>140</v>
      </c>
      <c r="G120" s="220">
        <v>0</v>
      </c>
      <c r="H120" s="7">
        <f>5*G120</f>
        <v>0</v>
      </c>
      <c r="I120" s="220">
        <v>35</v>
      </c>
      <c r="J120" s="220">
        <v>0</v>
      </c>
      <c r="K120" s="7">
        <f>5*J120</f>
        <v>0</v>
      </c>
      <c r="L120" s="220">
        <v>0</v>
      </c>
      <c r="M120" s="220">
        <v>0</v>
      </c>
      <c r="N120" s="7">
        <f>5*M120</f>
        <v>0</v>
      </c>
      <c r="O120" s="228">
        <v>0</v>
      </c>
      <c r="P120" s="228">
        <v>42</v>
      </c>
      <c r="Q120" s="7">
        <f>5*P120</f>
        <v>210</v>
      </c>
      <c r="R120" s="244">
        <v>0</v>
      </c>
      <c r="S120" s="244">
        <v>247</v>
      </c>
      <c r="T120" s="7">
        <f>5*S120</f>
        <v>1235</v>
      </c>
      <c r="U120" s="65">
        <f t="shared" si="36"/>
        <v>254</v>
      </c>
      <c r="V120" s="65">
        <f t="shared" si="36"/>
        <v>289</v>
      </c>
      <c r="W120" s="12">
        <f t="shared" si="36"/>
        <v>1445</v>
      </c>
    </row>
    <row r="121" spans="1:23" ht="15.75" x14ac:dyDescent="0.3">
      <c r="A121" s="10" t="s">
        <v>22</v>
      </c>
      <c r="B121" s="22" t="s">
        <v>25</v>
      </c>
      <c r="C121" s="220">
        <v>0</v>
      </c>
      <c r="D121" s="220">
        <v>0</v>
      </c>
      <c r="E121" s="7">
        <f>4*D121</f>
        <v>0</v>
      </c>
      <c r="F121" s="220">
        <v>0</v>
      </c>
      <c r="G121" s="220">
        <v>0</v>
      </c>
      <c r="H121" s="7">
        <f>4*G121</f>
        <v>0</v>
      </c>
      <c r="I121" s="220">
        <v>0</v>
      </c>
      <c r="J121" s="220">
        <v>0</v>
      </c>
      <c r="K121" s="7">
        <f>4*J121</f>
        <v>0</v>
      </c>
      <c r="L121" s="220">
        <v>0</v>
      </c>
      <c r="M121" s="220">
        <v>0</v>
      </c>
      <c r="N121" s="7">
        <f>4*M121</f>
        <v>0</v>
      </c>
      <c r="O121" s="228">
        <v>0</v>
      </c>
      <c r="P121" s="228">
        <v>0</v>
      </c>
      <c r="Q121" s="7">
        <f>4*P121</f>
        <v>0</v>
      </c>
      <c r="R121" s="244">
        <v>0</v>
      </c>
      <c r="S121" s="244">
        <v>0</v>
      </c>
      <c r="T121" s="7">
        <f>4*S121</f>
        <v>0</v>
      </c>
      <c r="U121" s="65">
        <f t="shared" si="36"/>
        <v>0</v>
      </c>
      <c r="V121" s="65">
        <f t="shared" si="36"/>
        <v>0</v>
      </c>
      <c r="W121" s="12">
        <f t="shared" si="36"/>
        <v>0</v>
      </c>
    </row>
    <row r="122" spans="1:23" ht="16.5" thickBot="1" x14ac:dyDescent="0.35">
      <c r="A122" s="50">
        <v>21</v>
      </c>
      <c r="B122" s="22" t="s">
        <v>39</v>
      </c>
      <c r="C122" s="220">
        <v>0</v>
      </c>
      <c r="D122" s="220">
        <v>0</v>
      </c>
      <c r="E122" s="7">
        <f>0*D122</f>
        <v>0</v>
      </c>
      <c r="F122" s="220">
        <v>0</v>
      </c>
      <c r="G122" s="220">
        <v>0</v>
      </c>
      <c r="H122" s="7">
        <f>0*G122</f>
        <v>0</v>
      </c>
      <c r="I122" s="220">
        <v>0</v>
      </c>
      <c r="J122" s="220">
        <v>0</v>
      </c>
      <c r="K122" s="7">
        <f>0*J122</f>
        <v>0</v>
      </c>
      <c r="L122" s="220">
        <v>0</v>
      </c>
      <c r="M122" s="220">
        <v>0</v>
      </c>
      <c r="N122" s="7">
        <f>0*M122</f>
        <v>0</v>
      </c>
      <c r="O122" s="228">
        <v>0</v>
      </c>
      <c r="P122" s="228">
        <v>0</v>
      </c>
      <c r="Q122" s="7">
        <f>0*P122</f>
        <v>0</v>
      </c>
      <c r="R122" s="244">
        <v>0</v>
      </c>
      <c r="S122" s="244">
        <v>0</v>
      </c>
      <c r="T122" s="7">
        <f>0*S122</f>
        <v>0</v>
      </c>
      <c r="U122" s="65">
        <f t="shared" si="36"/>
        <v>0</v>
      </c>
      <c r="V122" s="65">
        <f t="shared" si="36"/>
        <v>0</v>
      </c>
      <c r="W122" s="12">
        <f t="shared" si="36"/>
        <v>0</v>
      </c>
    </row>
    <row r="123" spans="1:23" ht="17.25" thickTop="1" thickBot="1" x14ac:dyDescent="0.35">
      <c r="A123" s="49"/>
      <c r="B123" s="48" t="s">
        <v>57</v>
      </c>
      <c r="C123" s="28">
        <f t="shared" ref="C123:T123" si="37">SUM(C102:C122)</f>
        <v>732</v>
      </c>
      <c r="D123" s="15">
        <f t="shared" si="37"/>
        <v>985</v>
      </c>
      <c r="E123" s="23">
        <f t="shared" si="37"/>
        <v>5656.95</v>
      </c>
      <c r="F123" s="28">
        <f t="shared" si="37"/>
        <v>637</v>
      </c>
      <c r="G123" s="15">
        <f t="shared" si="37"/>
        <v>3</v>
      </c>
      <c r="H123" s="16">
        <f t="shared" si="37"/>
        <v>15.299999999999999</v>
      </c>
      <c r="I123" s="60">
        <f t="shared" si="37"/>
        <v>999</v>
      </c>
      <c r="J123" s="15">
        <f t="shared" si="37"/>
        <v>53</v>
      </c>
      <c r="K123" s="23">
        <f t="shared" si="37"/>
        <v>270.09999999999997</v>
      </c>
      <c r="L123" s="28">
        <f t="shared" si="37"/>
        <v>98</v>
      </c>
      <c r="M123" s="15">
        <f t="shared" si="37"/>
        <v>54</v>
      </c>
      <c r="N123" s="16">
        <f t="shared" si="37"/>
        <v>295.75</v>
      </c>
      <c r="O123" s="70">
        <f t="shared" si="37"/>
        <v>73</v>
      </c>
      <c r="P123" s="73">
        <f t="shared" si="37"/>
        <v>591</v>
      </c>
      <c r="Q123" s="91">
        <f t="shared" si="37"/>
        <v>3545.55</v>
      </c>
      <c r="R123" s="60">
        <f t="shared" si="37"/>
        <v>0</v>
      </c>
      <c r="S123" s="73">
        <f t="shared" si="37"/>
        <v>1951</v>
      </c>
      <c r="T123" s="23">
        <f t="shared" si="37"/>
        <v>10947.65</v>
      </c>
      <c r="U123" s="28">
        <f>SUM(U102:U121)</f>
        <v>3848</v>
      </c>
      <c r="V123" s="15">
        <f>SUM(V102:V122)</f>
        <v>3944</v>
      </c>
      <c r="W123" s="16">
        <f>SUM(W102:W121)</f>
        <v>22449.699999999997</v>
      </c>
    </row>
    <row r="124" spans="1:23" ht="16.5" thickTop="1" thickBot="1" x14ac:dyDescent="0.3">
      <c r="A124" s="17"/>
      <c r="B124" s="24" t="s">
        <v>58</v>
      </c>
      <c r="C124" s="17">
        <f>R92+C123</f>
        <v>2041</v>
      </c>
      <c r="D124" s="17">
        <f>S92+D123</f>
        <v>1084</v>
      </c>
      <c r="E124" s="17">
        <f>T92+E123</f>
        <v>7375.3499999999995</v>
      </c>
      <c r="F124" s="17">
        <f t="shared" ref="F124:T124" si="38">C124+F123</f>
        <v>2678</v>
      </c>
      <c r="G124" s="18">
        <f t="shared" si="38"/>
        <v>1087</v>
      </c>
      <c r="H124" s="19">
        <f t="shared" si="38"/>
        <v>7390.65</v>
      </c>
      <c r="I124" s="61">
        <f t="shared" si="38"/>
        <v>3677</v>
      </c>
      <c r="J124" s="18">
        <f t="shared" si="38"/>
        <v>1140</v>
      </c>
      <c r="K124" s="19">
        <f t="shared" si="38"/>
        <v>7660.75</v>
      </c>
      <c r="L124" s="17">
        <f t="shared" si="38"/>
        <v>3775</v>
      </c>
      <c r="M124" s="18">
        <f t="shared" si="38"/>
        <v>1194</v>
      </c>
      <c r="N124" s="19">
        <f t="shared" si="38"/>
        <v>7956.5</v>
      </c>
      <c r="O124" s="61">
        <f t="shared" si="38"/>
        <v>3848</v>
      </c>
      <c r="P124" s="79">
        <f t="shared" si="38"/>
        <v>1785</v>
      </c>
      <c r="Q124" s="101">
        <f t="shared" si="38"/>
        <v>11502.05</v>
      </c>
      <c r="R124" s="61">
        <f t="shared" si="38"/>
        <v>3848</v>
      </c>
      <c r="S124" s="79">
        <f t="shared" si="38"/>
        <v>3736</v>
      </c>
      <c r="T124" s="24">
        <f t="shared" si="38"/>
        <v>22449.699999999997</v>
      </c>
      <c r="U124" s="17"/>
      <c r="V124" s="18"/>
      <c r="W124" s="19"/>
    </row>
    <row r="125" spans="1:23" ht="16.5" thickTop="1" x14ac:dyDescent="0.3">
      <c r="A125" s="2"/>
      <c r="B125" s="2"/>
      <c r="C125" s="2"/>
      <c r="D125" s="2"/>
      <c r="E125" s="2"/>
      <c r="F125" s="2"/>
      <c r="G125" s="2"/>
      <c r="H125" s="2"/>
      <c r="I125" s="62"/>
      <c r="J125" s="2"/>
      <c r="K125" s="2"/>
      <c r="L125" s="2"/>
      <c r="M125" s="2"/>
      <c r="N125" s="2"/>
      <c r="O125" s="62"/>
      <c r="P125" s="62"/>
      <c r="Q125" s="62"/>
      <c r="R125" s="62"/>
      <c r="S125" s="62"/>
      <c r="T125" s="2"/>
      <c r="U125" s="2"/>
      <c r="V125" s="2"/>
      <c r="W125" s="2"/>
    </row>
    <row r="126" spans="1:23" ht="15.75" x14ac:dyDescent="0.3">
      <c r="A126" s="2"/>
      <c r="B126" s="2" t="s">
        <v>52</v>
      </c>
      <c r="C126" s="2" t="s">
        <v>53</v>
      </c>
      <c r="D126" s="2"/>
      <c r="E126" s="2"/>
      <c r="F126" s="2"/>
      <c r="G126" s="2"/>
      <c r="H126" s="2"/>
      <c r="I126" s="62"/>
      <c r="J126" s="2"/>
      <c r="K126" s="2"/>
      <c r="L126" s="2"/>
      <c r="M126" s="2"/>
      <c r="N126" s="2"/>
      <c r="O126" s="62"/>
      <c r="P126" s="62"/>
      <c r="Q126" s="62"/>
      <c r="R126" s="62"/>
      <c r="S126" s="62"/>
      <c r="T126" s="2"/>
      <c r="U126" s="2"/>
      <c r="V126" s="2"/>
      <c r="W126" s="2"/>
    </row>
    <row r="127" spans="1:23" ht="15.75" x14ac:dyDescent="0.3">
      <c r="A127" s="2"/>
      <c r="B127" s="2"/>
      <c r="C127" s="2" t="s">
        <v>54</v>
      </c>
      <c r="D127" s="2"/>
      <c r="E127" s="2"/>
      <c r="F127" s="2"/>
      <c r="G127" s="2"/>
      <c r="H127" s="2"/>
      <c r="I127" s="62"/>
      <c r="J127" s="2"/>
      <c r="K127" s="2"/>
      <c r="L127" s="2"/>
      <c r="M127" s="2"/>
      <c r="N127" s="2"/>
      <c r="O127" s="62"/>
      <c r="P127" s="62"/>
      <c r="Q127" s="62"/>
      <c r="R127" s="62"/>
      <c r="S127" s="62"/>
      <c r="T127" s="2"/>
      <c r="U127" s="2"/>
      <c r="V127" s="2"/>
      <c r="W127" s="2"/>
    </row>
    <row r="128" spans="1:23" ht="15.75" x14ac:dyDescent="0.3">
      <c r="A128" s="2"/>
      <c r="B128" s="2"/>
      <c r="C128" s="2" t="s">
        <v>105</v>
      </c>
      <c r="D128" s="2"/>
      <c r="E128" s="2"/>
      <c r="F128" s="2"/>
      <c r="G128" s="2"/>
      <c r="H128" s="2"/>
      <c r="I128" s="62"/>
      <c r="J128" s="2"/>
      <c r="K128" s="2"/>
      <c r="L128" s="2"/>
      <c r="M128" s="2"/>
      <c r="N128" s="2"/>
      <c r="O128" s="62"/>
      <c r="P128" s="62"/>
      <c r="Q128" s="62"/>
      <c r="R128" s="62"/>
      <c r="S128" s="62"/>
      <c r="T128" s="2"/>
      <c r="U128" s="2"/>
      <c r="V128" s="2"/>
      <c r="W128" s="2"/>
    </row>
    <row r="129" spans="1:23" ht="16.5" thickBot="1" x14ac:dyDescent="0.35">
      <c r="A129" s="2"/>
      <c r="B129" s="1" t="s">
        <v>55</v>
      </c>
      <c r="C129" s="1" t="s">
        <v>59</v>
      </c>
      <c r="D129" s="2"/>
      <c r="E129" s="2"/>
      <c r="F129" s="2"/>
      <c r="G129" s="2"/>
      <c r="H129" s="2"/>
      <c r="I129" s="62"/>
      <c r="J129" s="2"/>
      <c r="K129" s="2"/>
      <c r="L129" s="2"/>
      <c r="M129" s="2"/>
      <c r="N129" s="2"/>
      <c r="O129" s="62"/>
      <c r="P129" s="62"/>
      <c r="Q129" s="62"/>
      <c r="R129" s="62"/>
      <c r="S129" s="62"/>
      <c r="T129" s="2"/>
      <c r="U129" s="2"/>
      <c r="V129" s="2"/>
      <c r="W129" s="2"/>
    </row>
    <row r="130" spans="1:23" ht="16.5" thickTop="1" x14ac:dyDescent="0.3">
      <c r="A130" s="262" t="s">
        <v>0</v>
      </c>
      <c r="B130" s="265" t="s">
        <v>1</v>
      </c>
      <c r="C130" s="268" t="s">
        <v>40</v>
      </c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70"/>
      <c r="U130" s="277" t="s">
        <v>46</v>
      </c>
      <c r="V130" s="271"/>
      <c r="W130" s="272"/>
    </row>
    <row r="131" spans="1:23" ht="15.75" x14ac:dyDescent="0.3">
      <c r="A131" s="263"/>
      <c r="B131" s="266"/>
      <c r="C131" s="259" t="s">
        <v>41</v>
      </c>
      <c r="D131" s="260"/>
      <c r="E131" s="261"/>
      <c r="F131" s="259" t="s">
        <v>42</v>
      </c>
      <c r="G131" s="260"/>
      <c r="H131" s="261"/>
      <c r="I131" s="259" t="s">
        <v>43</v>
      </c>
      <c r="J131" s="260"/>
      <c r="K131" s="261"/>
      <c r="L131" s="259" t="s">
        <v>44</v>
      </c>
      <c r="M131" s="260"/>
      <c r="N131" s="261"/>
      <c r="O131" s="279" t="s">
        <v>2</v>
      </c>
      <c r="P131" s="280"/>
      <c r="Q131" s="281"/>
      <c r="R131" s="259" t="s">
        <v>45</v>
      </c>
      <c r="S131" s="260"/>
      <c r="T131" s="261"/>
      <c r="U131" s="278"/>
      <c r="V131" s="273"/>
      <c r="W131" s="274"/>
    </row>
    <row r="132" spans="1:23" ht="16.5" thickBot="1" x14ac:dyDescent="0.35">
      <c r="A132" s="264"/>
      <c r="B132" s="267"/>
      <c r="C132" s="43" t="s">
        <v>47</v>
      </c>
      <c r="D132" s="44" t="s">
        <v>48</v>
      </c>
      <c r="E132" s="45" t="s">
        <v>103</v>
      </c>
      <c r="F132" s="43" t="s">
        <v>47</v>
      </c>
      <c r="G132" s="44" t="s">
        <v>48</v>
      </c>
      <c r="H132" s="45" t="s">
        <v>103</v>
      </c>
      <c r="I132" s="55" t="s">
        <v>47</v>
      </c>
      <c r="J132" s="44" t="s">
        <v>48</v>
      </c>
      <c r="K132" s="45" t="s">
        <v>103</v>
      </c>
      <c r="L132" s="43" t="s">
        <v>47</v>
      </c>
      <c r="M132" s="44" t="s">
        <v>48</v>
      </c>
      <c r="N132" s="45" t="s">
        <v>103</v>
      </c>
      <c r="O132" s="55" t="s">
        <v>47</v>
      </c>
      <c r="P132" s="75" t="s">
        <v>48</v>
      </c>
      <c r="Q132" s="99" t="s">
        <v>103</v>
      </c>
      <c r="R132" s="55" t="s">
        <v>47</v>
      </c>
      <c r="S132" s="75" t="s">
        <v>48</v>
      </c>
      <c r="T132" s="45" t="s">
        <v>103</v>
      </c>
      <c r="U132" s="43" t="s">
        <v>47</v>
      </c>
      <c r="V132" s="44" t="s">
        <v>48</v>
      </c>
      <c r="W132" s="45" t="s">
        <v>103</v>
      </c>
    </row>
    <row r="133" spans="1:23" ht="17.25" thickTop="1" thickBot="1" x14ac:dyDescent="0.35">
      <c r="A133" s="3" t="s">
        <v>3</v>
      </c>
      <c r="B133" s="20" t="s">
        <v>4</v>
      </c>
      <c r="C133" s="3" t="s">
        <v>5</v>
      </c>
      <c r="D133" s="4" t="s">
        <v>6</v>
      </c>
      <c r="E133" s="20" t="s">
        <v>7</v>
      </c>
      <c r="F133" s="3" t="s">
        <v>8</v>
      </c>
      <c r="G133" s="4" t="s">
        <v>9</v>
      </c>
      <c r="H133" s="5" t="s">
        <v>10</v>
      </c>
      <c r="I133" s="72" t="s">
        <v>11</v>
      </c>
      <c r="J133" s="98" t="s">
        <v>12</v>
      </c>
      <c r="K133" s="20" t="s">
        <v>13</v>
      </c>
      <c r="L133" s="3" t="s">
        <v>14</v>
      </c>
      <c r="M133" s="4" t="s">
        <v>15</v>
      </c>
      <c r="N133" s="5" t="s">
        <v>16</v>
      </c>
      <c r="O133" s="72" t="s">
        <v>17</v>
      </c>
      <c r="P133" s="76" t="s">
        <v>18</v>
      </c>
      <c r="Q133" s="100" t="s">
        <v>19</v>
      </c>
      <c r="R133" s="56" t="s">
        <v>20</v>
      </c>
      <c r="S133" s="76" t="s">
        <v>21</v>
      </c>
      <c r="T133" s="5" t="s">
        <v>22</v>
      </c>
      <c r="U133" s="29" t="s">
        <v>49</v>
      </c>
      <c r="V133" s="4" t="s">
        <v>50</v>
      </c>
      <c r="W133" s="5" t="s">
        <v>51</v>
      </c>
    </row>
    <row r="134" spans="1:23" ht="16.5" thickTop="1" x14ac:dyDescent="0.3">
      <c r="A134" s="6" t="s">
        <v>3</v>
      </c>
      <c r="B134" s="21" t="s">
        <v>23</v>
      </c>
      <c r="C134" s="9">
        <v>0</v>
      </c>
      <c r="D134" s="9">
        <v>0</v>
      </c>
      <c r="E134" s="7">
        <f>3.2*D134</f>
        <v>0</v>
      </c>
      <c r="F134" s="64">
        <v>0</v>
      </c>
      <c r="G134" s="219">
        <v>0</v>
      </c>
      <c r="H134" s="7">
        <f>3.2*G134</f>
        <v>0</v>
      </c>
      <c r="I134" s="9">
        <v>0</v>
      </c>
      <c r="J134" s="219">
        <v>0</v>
      </c>
      <c r="K134" s="7">
        <f>3.2*J134</f>
        <v>0</v>
      </c>
      <c r="L134" s="219">
        <v>0</v>
      </c>
      <c r="M134" s="9">
        <v>0</v>
      </c>
      <c r="N134" s="7">
        <f>3.2*M134</f>
        <v>0</v>
      </c>
      <c r="O134" s="64">
        <v>0</v>
      </c>
      <c r="P134" s="64">
        <v>0</v>
      </c>
      <c r="Q134" s="7">
        <f>3.2*P134</f>
        <v>0</v>
      </c>
      <c r="R134" s="64">
        <v>0</v>
      </c>
      <c r="S134" s="64">
        <v>0</v>
      </c>
      <c r="T134" s="7">
        <f>3.2*S134</f>
        <v>0</v>
      </c>
      <c r="U134" s="38">
        <f>C134+F134+I134+L134+O134+R134</f>
        <v>0</v>
      </c>
      <c r="V134" s="41">
        <f>D134+G134+J134+M134+P134+S134</f>
        <v>0</v>
      </c>
      <c r="W134" s="40">
        <f>E134+H134+K134+N134+Q134+T134</f>
        <v>0</v>
      </c>
    </row>
    <row r="135" spans="1:23" ht="15.75" x14ac:dyDescent="0.3">
      <c r="A135" s="8" t="s">
        <v>4</v>
      </c>
      <c r="B135" s="22" t="s">
        <v>29</v>
      </c>
      <c r="C135" s="9">
        <v>0</v>
      </c>
      <c r="D135" s="9">
        <v>0</v>
      </c>
      <c r="E135" s="7">
        <f>5*D135</f>
        <v>0</v>
      </c>
      <c r="F135" s="64">
        <v>0</v>
      </c>
      <c r="G135" s="220">
        <v>0</v>
      </c>
      <c r="H135" s="7">
        <f>5*G135</f>
        <v>0</v>
      </c>
      <c r="I135" s="9">
        <v>0</v>
      </c>
      <c r="J135" s="220">
        <v>0</v>
      </c>
      <c r="K135" s="7">
        <f>5*J135</f>
        <v>0</v>
      </c>
      <c r="L135" s="220">
        <v>10</v>
      </c>
      <c r="M135" s="9">
        <v>0</v>
      </c>
      <c r="N135" s="7">
        <f>5*M135</f>
        <v>0</v>
      </c>
      <c r="O135" s="64">
        <v>0</v>
      </c>
      <c r="P135" s="64">
        <v>0</v>
      </c>
      <c r="Q135" s="7">
        <f>5*P135</f>
        <v>0</v>
      </c>
      <c r="R135" s="64">
        <v>0</v>
      </c>
      <c r="S135" s="64">
        <v>0</v>
      </c>
      <c r="T135" s="7">
        <f>5*S135</f>
        <v>0</v>
      </c>
      <c r="U135" s="25">
        <f t="shared" ref="U135:W154" si="39">C135+F135+I135+L135+O135+R135</f>
        <v>10</v>
      </c>
      <c r="V135" s="30">
        <f t="shared" si="39"/>
        <v>0</v>
      </c>
      <c r="W135" s="12">
        <f t="shared" si="39"/>
        <v>0</v>
      </c>
    </row>
    <row r="136" spans="1:23" ht="15.75" x14ac:dyDescent="0.3">
      <c r="A136" s="8" t="s">
        <v>5</v>
      </c>
      <c r="B136" s="22" t="s">
        <v>30</v>
      </c>
      <c r="C136" s="9">
        <v>0</v>
      </c>
      <c r="D136" s="9">
        <v>0</v>
      </c>
      <c r="E136" s="7">
        <f>0*D136</f>
        <v>0</v>
      </c>
      <c r="F136" s="64">
        <v>0</v>
      </c>
      <c r="G136" s="220">
        <v>0</v>
      </c>
      <c r="H136" s="7">
        <f>0*G136</f>
        <v>0</v>
      </c>
      <c r="I136" s="9">
        <v>0</v>
      </c>
      <c r="J136" s="220">
        <v>0</v>
      </c>
      <c r="K136" s="7">
        <f>0*J136</f>
        <v>0</v>
      </c>
      <c r="L136" s="220">
        <v>0</v>
      </c>
      <c r="M136" s="9">
        <v>0</v>
      </c>
      <c r="N136" s="7">
        <f>0*M136</f>
        <v>0</v>
      </c>
      <c r="O136" s="64">
        <v>0</v>
      </c>
      <c r="P136" s="64">
        <v>0</v>
      </c>
      <c r="Q136" s="7">
        <f>0*P136</f>
        <v>0</v>
      </c>
      <c r="R136" s="64">
        <v>0</v>
      </c>
      <c r="S136" s="64">
        <v>0</v>
      </c>
      <c r="T136" s="7">
        <f>0*S136</f>
        <v>0</v>
      </c>
      <c r="U136" s="25">
        <f t="shared" si="39"/>
        <v>0</v>
      </c>
      <c r="V136" s="30">
        <f t="shared" si="39"/>
        <v>0</v>
      </c>
      <c r="W136" s="12">
        <f t="shared" si="39"/>
        <v>0</v>
      </c>
    </row>
    <row r="137" spans="1:23" ht="15.75" x14ac:dyDescent="0.3">
      <c r="A137" s="8" t="s">
        <v>6</v>
      </c>
      <c r="B137" s="22" t="s">
        <v>38</v>
      </c>
      <c r="C137" s="9">
        <v>0</v>
      </c>
      <c r="D137" s="9">
        <v>0</v>
      </c>
      <c r="E137" s="7">
        <f>0*D137</f>
        <v>0</v>
      </c>
      <c r="F137" s="64">
        <v>0</v>
      </c>
      <c r="G137" s="220">
        <v>0</v>
      </c>
      <c r="H137" s="7">
        <f>0*G137</f>
        <v>0</v>
      </c>
      <c r="I137" s="9">
        <v>0</v>
      </c>
      <c r="J137" s="220">
        <v>0</v>
      </c>
      <c r="K137" s="7">
        <f>0*J137</f>
        <v>0</v>
      </c>
      <c r="L137" s="220">
        <v>0</v>
      </c>
      <c r="M137" s="9">
        <v>0</v>
      </c>
      <c r="N137" s="7">
        <f>0*M137</f>
        <v>0</v>
      </c>
      <c r="O137" s="64">
        <v>0</v>
      </c>
      <c r="P137" s="64">
        <v>0</v>
      </c>
      <c r="Q137" s="7">
        <f>0*P137</f>
        <v>0</v>
      </c>
      <c r="R137" s="64">
        <v>0</v>
      </c>
      <c r="S137" s="64">
        <v>0</v>
      </c>
      <c r="T137" s="7">
        <f>0*S137</f>
        <v>0</v>
      </c>
      <c r="U137" s="25">
        <f t="shared" si="39"/>
        <v>0</v>
      </c>
      <c r="V137" s="30">
        <f t="shared" si="39"/>
        <v>0</v>
      </c>
      <c r="W137" s="12">
        <f t="shared" si="39"/>
        <v>0</v>
      </c>
    </row>
    <row r="138" spans="1:23" ht="15.75" x14ac:dyDescent="0.3">
      <c r="A138" s="8" t="s">
        <v>7</v>
      </c>
      <c r="B138" s="22" t="s">
        <v>36</v>
      </c>
      <c r="C138" s="9">
        <v>0</v>
      </c>
      <c r="D138" s="9">
        <v>0</v>
      </c>
      <c r="E138" s="7">
        <f>0*D138</f>
        <v>0</v>
      </c>
      <c r="F138" s="64">
        <v>0</v>
      </c>
      <c r="G138" s="220">
        <v>0</v>
      </c>
      <c r="H138" s="7">
        <f>0*G138</f>
        <v>0</v>
      </c>
      <c r="I138" s="9">
        <v>0</v>
      </c>
      <c r="J138" s="220">
        <v>0</v>
      </c>
      <c r="K138" s="7">
        <f>0*J138</f>
        <v>0</v>
      </c>
      <c r="L138" s="220">
        <v>0</v>
      </c>
      <c r="M138" s="9">
        <v>0</v>
      </c>
      <c r="N138" s="7">
        <f>0*M138</f>
        <v>0</v>
      </c>
      <c r="O138" s="64">
        <v>0</v>
      </c>
      <c r="P138" s="64">
        <v>0</v>
      </c>
      <c r="Q138" s="7">
        <f>0*P138</f>
        <v>0</v>
      </c>
      <c r="R138" s="64">
        <v>0</v>
      </c>
      <c r="S138" s="64">
        <v>0</v>
      </c>
      <c r="T138" s="7">
        <f>0*S138</f>
        <v>0</v>
      </c>
      <c r="U138" s="25">
        <f t="shared" si="39"/>
        <v>0</v>
      </c>
      <c r="V138" s="30">
        <f t="shared" si="39"/>
        <v>0</v>
      </c>
      <c r="W138" s="12">
        <f t="shared" si="39"/>
        <v>0</v>
      </c>
    </row>
    <row r="139" spans="1:23" ht="15.75" x14ac:dyDescent="0.3">
      <c r="A139" s="8" t="s">
        <v>8</v>
      </c>
      <c r="B139" s="22" t="s">
        <v>24</v>
      </c>
      <c r="C139" s="9">
        <v>0</v>
      </c>
      <c r="D139" s="9">
        <v>0</v>
      </c>
      <c r="E139" s="7">
        <f>3.1*D139</f>
        <v>0</v>
      </c>
      <c r="F139" s="64">
        <v>0</v>
      </c>
      <c r="G139" s="220">
        <v>0</v>
      </c>
      <c r="H139" s="7">
        <f>3.1*G139</f>
        <v>0</v>
      </c>
      <c r="I139" s="9">
        <v>0</v>
      </c>
      <c r="J139" s="220">
        <v>10</v>
      </c>
      <c r="K139" s="7">
        <f>3.1*J139</f>
        <v>31</v>
      </c>
      <c r="L139" s="220">
        <v>0</v>
      </c>
      <c r="M139" s="9">
        <v>0</v>
      </c>
      <c r="N139" s="7">
        <f>3.1*M139</f>
        <v>0</v>
      </c>
      <c r="O139" s="64">
        <v>0</v>
      </c>
      <c r="P139" s="64">
        <v>0</v>
      </c>
      <c r="Q139" s="7">
        <f>3.1*P139</f>
        <v>0</v>
      </c>
      <c r="R139" s="64">
        <v>0</v>
      </c>
      <c r="S139" s="64">
        <v>0</v>
      </c>
      <c r="T139" s="7">
        <f>3.1*S139</f>
        <v>0</v>
      </c>
      <c r="U139" s="25">
        <f t="shared" si="39"/>
        <v>0</v>
      </c>
      <c r="V139" s="30">
        <f t="shared" si="39"/>
        <v>10</v>
      </c>
      <c r="W139" s="12">
        <f t="shared" si="39"/>
        <v>31</v>
      </c>
    </row>
    <row r="140" spans="1:23" ht="15.75" x14ac:dyDescent="0.3">
      <c r="A140" s="8" t="s">
        <v>9</v>
      </c>
      <c r="B140" s="22" t="s">
        <v>96</v>
      </c>
      <c r="C140" s="9">
        <v>0</v>
      </c>
      <c r="D140" s="9">
        <v>0</v>
      </c>
      <c r="E140" s="7">
        <f>3.9*D140</f>
        <v>0</v>
      </c>
      <c r="F140" s="64">
        <v>0</v>
      </c>
      <c r="G140" s="220">
        <v>0</v>
      </c>
      <c r="H140" s="7">
        <f>3.9*G140</f>
        <v>0</v>
      </c>
      <c r="I140" s="9">
        <v>0</v>
      </c>
      <c r="J140" s="220">
        <v>0</v>
      </c>
      <c r="K140" s="7">
        <f>3.9*J140</f>
        <v>0</v>
      </c>
      <c r="L140" s="220">
        <v>0</v>
      </c>
      <c r="M140" s="9">
        <v>0</v>
      </c>
      <c r="N140" s="7">
        <f>3.9*M140</f>
        <v>0</v>
      </c>
      <c r="O140" s="64">
        <v>0</v>
      </c>
      <c r="P140" s="64">
        <v>0</v>
      </c>
      <c r="Q140" s="7">
        <f>3.9*P140</f>
        <v>0</v>
      </c>
      <c r="R140" s="64">
        <v>0</v>
      </c>
      <c r="S140" s="64">
        <v>0</v>
      </c>
      <c r="T140" s="7">
        <f>3.9*S140</f>
        <v>0</v>
      </c>
      <c r="U140" s="25">
        <f t="shared" si="39"/>
        <v>0</v>
      </c>
      <c r="V140" s="30">
        <f t="shared" si="39"/>
        <v>0</v>
      </c>
      <c r="W140" s="12">
        <f t="shared" si="39"/>
        <v>0</v>
      </c>
    </row>
    <row r="141" spans="1:23" ht="15.75" x14ac:dyDescent="0.3">
      <c r="A141" s="8" t="s">
        <v>10</v>
      </c>
      <c r="B141" s="22" t="s">
        <v>97</v>
      </c>
      <c r="C141" s="9">
        <v>0</v>
      </c>
      <c r="D141" s="9">
        <v>0</v>
      </c>
      <c r="E141" s="7">
        <f>3.85*D141</f>
        <v>0</v>
      </c>
      <c r="F141" s="64">
        <v>0</v>
      </c>
      <c r="G141" s="220">
        <v>0</v>
      </c>
      <c r="H141" s="7">
        <f>3.85*G141</f>
        <v>0</v>
      </c>
      <c r="I141" s="9">
        <v>0</v>
      </c>
      <c r="J141" s="220">
        <v>0</v>
      </c>
      <c r="K141" s="7">
        <f>3.85*J141</f>
        <v>0</v>
      </c>
      <c r="L141" s="220">
        <v>0</v>
      </c>
      <c r="M141" s="9">
        <v>0</v>
      </c>
      <c r="N141" s="7">
        <f>3.85*M141</f>
        <v>0</v>
      </c>
      <c r="O141" s="64">
        <v>0</v>
      </c>
      <c r="P141" s="64">
        <v>0</v>
      </c>
      <c r="Q141" s="7">
        <f>3.85*P141</f>
        <v>0</v>
      </c>
      <c r="R141" s="64">
        <v>0</v>
      </c>
      <c r="S141" s="64">
        <v>0</v>
      </c>
      <c r="T141" s="7">
        <f>3.85*S141</f>
        <v>0</v>
      </c>
      <c r="U141" s="25">
        <f t="shared" si="39"/>
        <v>0</v>
      </c>
      <c r="V141" s="30">
        <f t="shared" si="39"/>
        <v>0</v>
      </c>
      <c r="W141" s="12">
        <f t="shared" si="39"/>
        <v>0</v>
      </c>
    </row>
    <row r="142" spans="1:23" ht="15.75" x14ac:dyDescent="0.3">
      <c r="A142" s="8" t="s">
        <v>11</v>
      </c>
      <c r="B142" s="22" t="s">
        <v>33</v>
      </c>
      <c r="C142" s="9">
        <v>0</v>
      </c>
      <c r="D142" s="9">
        <v>0</v>
      </c>
      <c r="E142" s="7">
        <f>5.8*D142</f>
        <v>0</v>
      </c>
      <c r="F142" s="64">
        <v>0</v>
      </c>
      <c r="G142" s="220">
        <v>0</v>
      </c>
      <c r="H142" s="7">
        <f>5.8*G142</f>
        <v>0</v>
      </c>
      <c r="I142" s="9">
        <v>0</v>
      </c>
      <c r="J142" s="220">
        <v>0</v>
      </c>
      <c r="K142" s="7">
        <f>5.8*J142</f>
        <v>0</v>
      </c>
      <c r="L142" s="220">
        <v>0</v>
      </c>
      <c r="M142" s="9">
        <v>0</v>
      </c>
      <c r="N142" s="7">
        <f>5.8*M142</f>
        <v>0</v>
      </c>
      <c r="O142" s="64">
        <v>0</v>
      </c>
      <c r="P142" s="64">
        <v>0</v>
      </c>
      <c r="Q142" s="7">
        <f>5.8*P142</f>
        <v>0</v>
      </c>
      <c r="R142" s="64">
        <v>0</v>
      </c>
      <c r="S142" s="64">
        <v>0</v>
      </c>
      <c r="T142" s="7">
        <f>5.8*S142</f>
        <v>0</v>
      </c>
      <c r="U142" s="25">
        <f t="shared" si="39"/>
        <v>0</v>
      </c>
      <c r="V142" s="30">
        <f t="shared" si="39"/>
        <v>0</v>
      </c>
      <c r="W142" s="12">
        <f t="shared" si="39"/>
        <v>0</v>
      </c>
    </row>
    <row r="143" spans="1:23" ht="15.75" x14ac:dyDescent="0.3">
      <c r="A143" s="8" t="s">
        <v>12</v>
      </c>
      <c r="B143" s="22" t="s">
        <v>27</v>
      </c>
      <c r="C143" s="9">
        <v>0</v>
      </c>
      <c r="D143" s="9">
        <v>0</v>
      </c>
      <c r="E143" s="7">
        <f>5.35*D143</f>
        <v>0</v>
      </c>
      <c r="F143" s="64">
        <v>0</v>
      </c>
      <c r="G143" s="220">
        <v>0</v>
      </c>
      <c r="H143" s="7">
        <f>5.35*G143</f>
        <v>0</v>
      </c>
      <c r="I143" s="9">
        <v>0</v>
      </c>
      <c r="J143" s="220">
        <v>0</v>
      </c>
      <c r="K143" s="7">
        <f>5.35*J143</f>
        <v>0</v>
      </c>
      <c r="L143" s="220">
        <v>0</v>
      </c>
      <c r="M143" s="9">
        <v>0</v>
      </c>
      <c r="N143" s="7">
        <f>5.35*M143</f>
        <v>0</v>
      </c>
      <c r="O143" s="64">
        <v>0</v>
      </c>
      <c r="P143" s="64">
        <v>0</v>
      </c>
      <c r="Q143" s="7">
        <f>5.35*P143</f>
        <v>0</v>
      </c>
      <c r="R143" s="64">
        <v>0</v>
      </c>
      <c r="S143" s="64">
        <v>0</v>
      </c>
      <c r="T143" s="7">
        <f>5.35*S143</f>
        <v>0</v>
      </c>
      <c r="U143" s="25">
        <f t="shared" si="39"/>
        <v>0</v>
      </c>
      <c r="V143" s="30">
        <f t="shared" si="39"/>
        <v>0</v>
      </c>
      <c r="W143" s="12">
        <f t="shared" si="39"/>
        <v>0</v>
      </c>
    </row>
    <row r="144" spans="1:23" ht="15.75" x14ac:dyDescent="0.3">
      <c r="A144" s="8" t="s">
        <v>13</v>
      </c>
      <c r="B144" s="22" t="s">
        <v>31</v>
      </c>
      <c r="C144" s="9">
        <v>0</v>
      </c>
      <c r="D144" s="9">
        <v>25</v>
      </c>
      <c r="E144" s="7">
        <f>5.1*D144</f>
        <v>127.49999999999999</v>
      </c>
      <c r="F144" s="64">
        <v>0</v>
      </c>
      <c r="G144" s="220">
        <v>130</v>
      </c>
      <c r="H144" s="7">
        <f>5.1*G144</f>
        <v>663</v>
      </c>
      <c r="I144" s="9">
        <v>0</v>
      </c>
      <c r="J144" s="220">
        <v>0</v>
      </c>
      <c r="K144" s="7">
        <f>5.1*J144</f>
        <v>0</v>
      </c>
      <c r="L144" s="220">
        <v>0</v>
      </c>
      <c r="M144" s="9">
        <v>0</v>
      </c>
      <c r="N144" s="7">
        <f>5.1*M144</f>
        <v>0</v>
      </c>
      <c r="O144" s="64">
        <v>0</v>
      </c>
      <c r="P144" s="64">
        <v>0</v>
      </c>
      <c r="Q144" s="7">
        <f>5.1*P144</f>
        <v>0</v>
      </c>
      <c r="R144" s="64">
        <v>0</v>
      </c>
      <c r="S144" s="64">
        <v>0</v>
      </c>
      <c r="T144" s="7">
        <f>5.1*S144</f>
        <v>0</v>
      </c>
      <c r="U144" s="25">
        <f t="shared" si="39"/>
        <v>0</v>
      </c>
      <c r="V144" s="30">
        <f t="shared" si="39"/>
        <v>155</v>
      </c>
      <c r="W144" s="12">
        <f t="shared" si="39"/>
        <v>790.5</v>
      </c>
    </row>
    <row r="145" spans="1:23" ht="15.75" x14ac:dyDescent="0.3">
      <c r="A145" s="8" t="s">
        <v>14</v>
      </c>
      <c r="B145" s="22" t="s">
        <v>32</v>
      </c>
      <c r="C145" s="9">
        <v>0</v>
      </c>
      <c r="D145" s="9">
        <v>6</v>
      </c>
      <c r="E145" s="7">
        <f>3.35*D145</f>
        <v>20.100000000000001</v>
      </c>
      <c r="F145" s="64">
        <v>0</v>
      </c>
      <c r="G145" s="220">
        <v>3</v>
      </c>
      <c r="H145" s="7">
        <f>3.35*G145</f>
        <v>10.050000000000001</v>
      </c>
      <c r="I145" s="9">
        <v>0</v>
      </c>
      <c r="J145" s="220">
        <v>0</v>
      </c>
      <c r="K145" s="7">
        <f>3.35*J145</f>
        <v>0</v>
      </c>
      <c r="L145" s="220">
        <v>0</v>
      </c>
      <c r="M145" s="9">
        <v>0</v>
      </c>
      <c r="N145" s="7">
        <f>3.35*M145</f>
        <v>0</v>
      </c>
      <c r="O145" s="64">
        <v>0</v>
      </c>
      <c r="P145" s="64">
        <v>0</v>
      </c>
      <c r="Q145" s="7">
        <f>3.35*P145</f>
        <v>0</v>
      </c>
      <c r="R145" s="64">
        <v>0</v>
      </c>
      <c r="S145" s="64">
        <v>0</v>
      </c>
      <c r="T145" s="7">
        <f>3.35*S145</f>
        <v>0</v>
      </c>
      <c r="U145" s="25">
        <f t="shared" si="39"/>
        <v>0</v>
      </c>
      <c r="V145" s="30">
        <f t="shared" si="39"/>
        <v>9</v>
      </c>
      <c r="W145" s="12">
        <f t="shared" si="39"/>
        <v>30.150000000000002</v>
      </c>
    </row>
    <row r="146" spans="1:23" ht="15.75" x14ac:dyDescent="0.3">
      <c r="A146" s="8" t="s">
        <v>15</v>
      </c>
      <c r="B146" s="22" t="s">
        <v>98</v>
      </c>
      <c r="C146" s="9">
        <v>0</v>
      </c>
      <c r="D146" s="9">
        <v>0</v>
      </c>
      <c r="E146" s="7">
        <f>0*D146</f>
        <v>0</v>
      </c>
      <c r="F146" s="64">
        <v>0</v>
      </c>
      <c r="G146" s="220">
        <v>0</v>
      </c>
      <c r="H146" s="7">
        <f>0*G146</f>
        <v>0</v>
      </c>
      <c r="I146" s="9">
        <v>0</v>
      </c>
      <c r="J146" s="220">
        <v>0</v>
      </c>
      <c r="K146" s="7">
        <f>0*J146</f>
        <v>0</v>
      </c>
      <c r="L146" s="220">
        <v>0</v>
      </c>
      <c r="M146" s="9">
        <v>0</v>
      </c>
      <c r="N146" s="7">
        <f>0*M146</f>
        <v>0</v>
      </c>
      <c r="O146" s="64">
        <v>0</v>
      </c>
      <c r="P146" s="64">
        <v>0</v>
      </c>
      <c r="Q146" s="7">
        <f>0*P146</f>
        <v>0</v>
      </c>
      <c r="R146" s="64">
        <v>0</v>
      </c>
      <c r="S146" s="64">
        <v>0</v>
      </c>
      <c r="T146" s="7">
        <f>0*S146</f>
        <v>0</v>
      </c>
      <c r="U146" s="25">
        <f t="shared" si="39"/>
        <v>0</v>
      </c>
      <c r="V146" s="30">
        <f t="shared" si="39"/>
        <v>0</v>
      </c>
      <c r="W146" s="12">
        <f t="shared" si="39"/>
        <v>0</v>
      </c>
    </row>
    <row r="147" spans="1:23" ht="15.75" x14ac:dyDescent="0.3">
      <c r="A147" s="8" t="s">
        <v>16</v>
      </c>
      <c r="B147" s="22" t="s">
        <v>99</v>
      </c>
      <c r="C147" s="9">
        <v>0</v>
      </c>
      <c r="D147" s="9">
        <v>0</v>
      </c>
      <c r="E147" s="7">
        <f>0*D147</f>
        <v>0</v>
      </c>
      <c r="F147" s="64">
        <v>0</v>
      </c>
      <c r="G147" s="220">
        <v>0</v>
      </c>
      <c r="H147" s="7">
        <f>0*G147</f>
        <v>0</v>
      </c>
      <c r="I147" s="9">
        <v>0</v>
      </c>
      <c r="J147" s="220">
        <v>0</v>
      </c>
      <c r="K147" s="7">
        <f>0*J147</f>
        <v>0</v>
      </c>
      <c r="L147" s="220">
        <v>0</v>
      </c>
      <c r="M147" s="9">
        <v>0</v>
      </c>
      <c r="N147" s="7">
        <f>0*M147</f>
        <v>0</v>
      </c>
      <c r="O147" s="64">
        <v>0</v>
      </c>
      <c r="P147" s="64">
        <v>0</v>
      </c>
      <c r="Q147" s="7">
        <f>0*P147</f>
        <v>0</v>
      </c>
      <c r="R147" s="64">
        <v>0</v>
      </c>
      <c r="S147" s="64">
        <v>0</v>
      </c>
      <c r="T147" s="7">
        <f>0*S147</f>
        <v>0</v>
      </c>
      <c r="U147" s="25">
        <f t="shared" si="39"/>
        <v>0</v>
      </c>
      <c r="V147" s="30">
        <f t="shared" si="39"/>
        <v>0</v>
      </c>
      <c r="W147" s="12">
        <f t="shared" si="39"/>
        <v>0</v>
      </c>
    </row>
    <row r="148" spans="1:23" ht="15.75" x14ac:dyDescent="0.3">
      <c r="A148" s="8" t="s">
        <v>17</v>
      </c>
      <c r="B148" s="22" t="s">
        <v>26</v>
      </c>
      <c r="C148" s="9">
        <v>0</v>
      </c>
      <c r="D148" s="9">
        <v>0</v>
      </c>
      <c r="E148" s="7">
        <f>6.35*D148</f>
        <v>0</v>
      </c>
      <c r="F148" s="64">
        <v>0</v>
      </c>
      <c r="G148" s="220">
        <v>0</v>
      </c>
      <c r="H148" s="7">
        <f>6.35*G148</f>
        <v>0</v>
      </c>
      <c r="I148" s="9">
        <v>0</v>
      </c>
      <c r="J148" s="220">
        <v>0</v>
      </c>
      <c r="K148" s="7">
        <f>6.35*J148</f>
        <v>0</v>
      </c>
      <c r="L148" s="220">
        <v>0</v>
      </c>
      <c r="M148" s="9">
        <v>0</v>
      </c>
      <c r="N148" s="7">
        <f>6.35*M148</f>
        <v>0</v>
      </c>
      <c r="O148" s="64">
        <v>0</v>
      </c>
      <c r="P148" s="64">
        <v>0</v>
      </c>
      <c r="Q148" s="7">
        <f>6.35*P148</f>
        <v>0</v>
      </c>
      <c r="R148" s="64">
        <v>0</v>
      </c>
      <c r="S148" s="64">
        <v>0</v>
      </c>
      <c r="T148" s="7">
        <f>6.35*S148</f>
        <v>0</v>
      </c>
      <c r="U148" s="25">
        <f t="shared" si="39"/>
        <v>0</v>
      </c>
      <c r="V148" s="30">
        <f t="shared" si="39"/>
        <v>0</v>
      </c>
      <c r="W148" s="12">
        <f t="shared" si="39"/>
        <v>0</v>
      </c>
    </row>
    <row r="149" spans="1:23" ht="15.75" x14ac:dyDescent="0.3">
      <c r="A149" s="8" t="s">
        <v>18</v>
      </c>
      <c r="B149" s="22" t="s">
        <v>104</v>
      </c>
      <c r="C149" s="9">
        <v>0</v>
      </c>
      <c r="D149" s="9">
        <v>0</v>
      </c>
      <c r="E149" s="7">
        <f>6.25*D149</f>
        <v>0</v>
      </c>
      <c r="F149" s="64">
        <v>0</v>
      </c>
      <c r="G149" s="220">
        <v>0</v>
      </c>
      <c r="H149" s="7">
        <f>6.25*G149</f>
        <v>0</v>
      </c>
      <c r="I149" s="9">
        <v>0</v>
      </c>
      <c r="J149" s="220">
        <v>0</v>
      </c>
      <c r="K149" s="7">
        <f>6.25*J149</f>
        <v>0</v>
      </c>
      <c r="L149" s="220">
        <v>0</v>
      </c>
      <c r="M149" s="9">
        <v>0</v>
      </c>
      <c r="N149" s="7">
        <f>6.25*M149</f>
        <v>0</v>
      </c>
      <c r="O149" s="64">
        <v>0</v>
      </c>
      <c r="P149" s="64">
        <v>0</v>
      </c>
      <c r="Q149" s="7">
        <f>6.25*P149</f>
        <v>0</v>
      </c>
      <c r="R149" s="64">
        <v>0</v>
      </c>
      <c r="S149" s="64">
        <v>0</v>
      </c>
      <c r="T149" s="7">
        <f>6.25*S149</f>
        <v>0</v>
      </c>
      <c r="U149" s="25">
        <f t="shared" si="39"/>
        <v>0</v>
      </c>
      <c r="V149" s="30">
        <f t="shared" si="39"/>
        <v>0</v>
      </c>
      <c r="W149" s="12">
        <f t="shared" si="39"/>
        <v>0</v>
      </c>
    </row>
    <row r="150" spans="1:23" ht="15.75" x14ac:dyDescent="0.3">
      <c r="A150" s="8" t="s">
        <v>19</v>
      </c>
      <c r="B150" s="22" t="s">
        <v>34</v>
      </c>
      <c r="C150" s="9">
        <v>0</v>
      </c>
      <c r="D150" s="9">
        <v>0</v>
      </c>
      <c r="E150" s="7">
        <f>5.8*D150</f>
        <v>0</v>
      </c>
      <c r="F150" s="64">
        <v>0</v>
      </c>
      <c r="G150" s="220">
        <v>0</v>
      </c>
      <c r="H150" s="7">
        <f>5.8*G150</f>
        <v>0</v>
      </c>
      <c r="I150" s="9">
        <v>0</v>
      </c>
      <c r="J150" s="220">
        <v>0</v>
      </c>
      <c r="K150" s="7">
        <f>5.8*J150</f>
        <v>0</v>
      </c>
      <c r="L150" s="220">
        <v>0</v>
      </c>
      <c r="M150" s="9">
        <v>0</v>
      </c>
      <c r="N150" s="7">
        <f>5.8*M150</f>
        <v>0</v>
      </c>
      <c r="O150" s="64">
        <v>0</v>
      </c>
      <c r="P150" s="64">
        <v>0</v>
      </c>
      <c r="Q150" s="7">
        <f>5.8*P150</f>
        <v>0</v>
      </c>
      <c r="R150" s="64">
        <v>0</v>
      </c>
      <c r="S150" s="64">
        <v>0</v>
      </c>
      <c r="T150" s="7">
        <f>5.8*S150</f>
        <v>0</v>
      </c>
      <c r="U150" s="25">
        <f t="shared" si="39"/>
        <v>0</v>
      </c>
      <c r="V150" s="30">
        <f t="shared" si="39"/>
        <v>0</v>
      </c>
      <c r="W150" s="12">
        <f t="shared" si="39"/>
        <v>0</v>
      </c>
    </row>
    <row r="151" spans="1:23" ht="15.75" x14ac:dyDescent="0.3">
      <c r="A151" s="8" t="s">
        <v>20</v>
      </c>
      <c r="B151" s="22" t="s">
        <v>37</v>
      </c>
      <c r="C151" s="9">
        <v>0</v>
      </c>
      <c r="D151" s="9">
        <v>0</v>
      </c>
      <c r="E151" s="7">
        <f>5.9*D151</f>
        <v>0</v>
      </c>
      <c r="F151" s="64">
        <v>0</v>
      </c>
      <c r="G151" s="220">
        <v>0</v>
      </c>
      <c r="H151" s="7">
        <f>5.9*G151</f>
        <v>0</v>
      </c>
      <c r="I151" s="9">
        <v>0</v>
      </c>
      <c r="J151" s="220">
        <v>0</v>
      </c>
      <c r="K151" s="7">
        <f>5.9*J151</f>
        <v>0</v>
      </c>
      <c r="L151" s="220">
        <v>0</v>
      </c>
      <c r="M151" s="9">
        <v>0</v>
      </c>
      <c r="N151" s="7">
        <f>5.9*M151</f>
        <v>0</v>
      </c>
      <c r="O151" s="64">
        <v>0</v>
      </c>
      <c r="P151" s="64">
        <v>0</v>
      </c>
      <c r="Q151" s="7">
        <f>5.9*P151</f>
        <v>0</v>
      </c>
      <c r="R151" s="64">
        <v>0</v>
      </c>
      <c r="S151" s="64">
        <v>0</v>
      </c>
      <c r="T151" s="7">
        <f>5.9*S151</f>
        <v>0</v>
      </c>
      <c r="U151" s="25">
        <f t="shared" si="39"/>
        <v>0</v>
      </c>
      <c r="V151" s="30">
        <f t="shared" si="39"/>
        <v>0</v>
      </c>
      <c r="W151" s="12">
        <f t="shared" si="39"/>
        <v>0</v>
      </c>
    </row>
    <row r="152" spans="1:23" ht="15.75" x14ac:dyDescent="0.3">
      <c r="A152" s="8" t="s">
        <v>21</v>
      </c>
      <c r="B152" s="22" t="s">
        <v>28</v>
      </c>
      <c r="C152" s="9">
        <v>0</v>
      </c>
      <c r="D152" s="64">
        <v>0</v>
      </c>
      <c r="E152" s="7">
        <f>5.15*D152</f>
        <v>0</v>
      </c>
      <c r="F152" s="64">
        <v>0</v>
      </c>
      <c r="G152" s="220">
        <v>0</v>
      </c>
      <c r="H152" s="7">
        <f>5.15*G152</f>
        <v>0</v>
      </c>
      <c r="I152" s="9">
        <v>0</v>
      </c>
      <c r="J152" s="220">
        <v>0</v>
      </c>
      <c r="K152" s="7">
        <f>5.15*J152</f>
        <v>0</v>
      </c>
      <c r="L152" s="220">
        <v>0</v>
      </c>
      <c r="M152" s="9">
        <v>0</v>
      </c>
      <c r="N152" s="7">
        <f>5.15*M152</f>
        <v>0</v>
      </c>
      <c r="O152" s="64">
        <v>0</v>
      </c>
      <c r="P152" s="64">
        <v>0</v>
      </c>
      <c r="Q152" s="7">
        <f>5.15*P152</f>
        <v>0</v>
      </c>
      <c r="R152" s="64">
        <v>0</v>
      </c>
      <c r="S152" s="64">
        <v>0</v>
      </c>
      <c r="T152" s="7">
        <f>5.15*S152</f>
        <v>0</v>
      </c>
      <c r="U152" s="25">
        <f t="shared" si="39"/>
        <v>0</v>
      </c>
      <c r="V152" s="30">
        <f t="shared" si="39"/>
        <v>0</v>
      </c>
      <c r="W152" s="12">
        <f t="shared" si="39"/>
        <v>0</v>
      </c>
    </row>
    <row r="153" spans="1:23" ht="15.75" x14ac:dyDescent="0.3">
      <c r="A153" s="8" t="s">
        <v>22</v>
      </c>
      <c r="B153" s="22" t="s">
        <v>25</v>
      </c>
      <c r="C153" s="9">
        <v>0</v>
      </c>
      <c r="D153" s="64">
        <v>0</v>
      </c>
      <c r="E153" s="7">
        <f>5*D153</f>
        <v>0</v>
      </c>
      <c r="F153" s="64">
        <v>0</v>
      </c>
      <c r="G153" s="220">
        <v>0</v>
      </c>
      <c r="H153" s="7">
        <f>5*G153</f>
        <v>0</v>
      </c>
      <c r="I153" s="9">
        <v>0</v>
      </c>
      <c r="J153" s="220">
        <v>0</v>
      </c>
      <c r="K153" s="7">
        <f>5*J153</f>
        <v>0</v>
      </c>
      <c r="L153" s="220">
        <v>0</v>
      </c>
      <c r="M153" s="9">
        <v>0</v>
      </c>
      <c r="N153" s="7">
        <f>5*M153</f>
        <v>0</v>
      </c>
      <c r="O153" s="64">
        <v>0</v>
      </c>
      <c r="P153" s="64">
        <v>0</v>
      </c>
      <c r="Q153" s="7">
        <f>5*P153</f>
        <v>0</v>
      </c>
      <c r="R153" s="64">
        <v>0</v>
      </c>
      <c r="S153" s="64">
        <v>0</v>
      </c>
      <c r="T153" s="7">
        <f>5*S153</f>
        <v>0</v>
      </c>
      <c r="U153" s="37">
        <f t="shared" si="39"/>
        <v>0</v>
      </c>
      <c r="V153" s="9">
        <f t="shared" si="39"/>
        <v>0</v>
      </c>
      <c r="W153" s="12">
        <f t="shared" si="39"/>
        <v>0</v>
      </c>
    </row>
    <row r="154" spans="1:23" ht="16.5" thickBot="1" x14ac:dyDescent="0.35">
      <c r="A154" s="50">
        <v>21</v>
      </c>
      <c r="B154" s="22" t="s">
        <v>39</v>
      </c>
      <c r="C154" s="9">
        <v>0</v>
      </c>
      <c r="D154" s="64">
        <v>0</v>
      </c>
      <c r="E154" s="7">
        <f>4*D154</f>
        <v>0</v>
      </c>
      <c r="F154" s="64">
        <v>0</v>
      </c>
      <c r="G154" s="220">
        <v>0</v>
      </c>
      <c r="H154" s="7">
        <f>4*G154</f>
        <v>0</v>
      </c>
      <c r="I154" s="9">
        <v>0</v>
      </c>
      <c r="J154" s="220">
        <v>0</v>
      </c>
      <c r="K154" s="7">
        <f>4*J154</f>
        <v>0</v>
      </c>
      <c r="L154" s="220">
        <v>0</v>
      </c>
      <c r="M154" s="9">
        <v>0</v>
      </c>
      <c r="N154" s="7">
        <f>4*M154</f>
        <v>0</v>
      </c>
      <c r="O154" s="64">
        <v>0</v>
      </c>
      <c r="P154" s="64">
        <v>0</v>
      </c>
      <c r="Q154" s="7">
        <f>4*P154</f>
        <v>0</v>
      </c>
      <c r="R154" s="64">
        <v>0</v>
      </c>
      <c r="S154" s="64">
        <v>0</v>
      </c>
      <c r="T154" s="7">
        <f>4*S154</f>
        <v>0</v>
      </c>
      <c r="U154" s="27">
        <f t="shared" si="39"/>
        <v>0</v>
      </c>
      <c r="V154" s="11">
        <f t="shared" si="39"/>
        <v>0</v>
      </c>
      <c r="W154" s="42">
        <f t="shared" si="39"/>
        <v>0</v>
      </c>
    </row>
    <row r="155" spans="1:23" ht="17.25" thickTop="1" thickBot="1" x14ac:dyDescent="0.35">
      <c r="A155" s="3"/>
      <c r="B155" s="23" t="s">
        <v>57</v>
      </c>
      <c r="C155" s="28">
        <f t="shared" ref="C155:T155" si="40">SUM(C134:C154)</f>
        <v>0</v>
      </c>
      <c r="D155" s="15">
        <f t="shared" si="40"/>
        <v>31</v>
      </c>
      <c r="E155" s="23">
        <f t="shared" si="40"/>
        <v>147.6</v>
      </c>
      <c r="F155" s="28">
        <f t="shared" si="40"/>
        <v>0</v>
      </c>
      <c r="G155" s="15">
        <f t="shared" si="40"/>
        <v>133</v>
      </c>
      <c r="H155" s="23">
        <f t="shared" si="40"/>
        <v>673.05</v>
      </c>
      <c r="I155" s="96">
        <v>0</v>
      </c>
      <c r="J155" s="15">
        <f t="shared" si="40"/>
        <v>10</v>
      </c>
      <c r="K155" s="23">
        <f t="shared" si="40"/>
        <v>31</v>
      </c>
      <c r="L155" s="9">
        <v>0</v>
      </c>
      <c r="M155" s="15">
        <f t="shared" si="40"/>
        <v>0</v>
      </c>
      <c r="N155" s="15">
        <f t="shared" si="40"/>
        <v>0</v>
      </c>
      <c r="O155" s="73">
        <f t="shared" si="40"/>
        <v>0</v>
      </c>
      <c r="P155" s="64">
        <v>0</v>
      </c>
      <c r="Q155" s="73">
        <f t="shared" si="40"/>
        <v>0</v>
      </c>
      <c r="R155" s="73">
        <f t="shared" si="40"/>
        <v>0</v>
      </c>
      <c r="S155" s="73">
        <f t="shared" si="40"/>
        <v>0</v>
      </c>
      <c r="T155" s="15">
        <f t="shared" si="40"/>
        <v>0</v>
      </c>
      <c r="U155" s="28">
        <f>SUM(U134:U154)</f>
        <v>10</v>
      </c>
      <c r="V155" s="15">
        <f>SUM(V134:V154)</f>
        <v>174</v>
      </c>
      <c r="W155" s="15">
        <f>SUM(W134:W154)</f>
        <v>851.65</v>
      </c>
    </row>
    <row r="156" spans="1:23" ht="17.25" thickTop="1" thickBot="1" x14ac:dyDescent="0.35">
      <c r="A156" s="17"/>
      <c r="B156" s="24" t="s">
        <v>58</v>
      </c>
      <c r="C156" s="17">
        <f>C155</f>
        <v>0</v>
      </c>
      <c r="D156" s="18">
        <f>D155</f>
        <v>31</v>
      </c>
      <c r="E156" s="24">
        <f>E155</f>
        <v>147.6</v>
      </c>
      <c r="F156" s="17">
        <f t="shared" ref="F156:T156" si="41">C156+F155</f>
        <v>0</v>
      </c>
      <c r="G156" s="18">
        <f t="shared" si="41"/>
        <v>164</v>
      </c>
      <c r="H156" s="24">
        <f t="shared" si="41"/>
        <v>820.65</v>
      </c>
      <c r="I156" s="96">
        <v>0</v>
      </c>
      <c r="J156" s="18">
        <f t="shared" si="41"/>
        <v>174</v>
      </c>
      <c r="K156" s="19">
        <f t="shared" si="41"/>
        <v>851.65</v>
      </c>
      <c r="L156" s="9">
        <v>0</v>
      </c>
      <c r="M156" s="18">
        <f t="shared" si="41"/>
        <v>174</v>
      </c>
      <c r="N156" s="24">
        <f t="shared" si="41"/>
        <v>851.65</v>
      </c>
      <c r="O156" s="61">
        <f t="shared" si="41"/>
        <v>0</v>
      </c>
      <c r="P156" s="64">
        <v>0</v>
      </c>
      <c r="Q156" s="101">
        <f t="shared" si="41"/>
        <v>851.65</v>
      </c>
      <c r="R156" s="61">
        <f t="shared" si="41"/>
        <v>0</v>
      </c>
      <c r="S156" s="79">
        <f t="shared" si="41"/>
        <v>0</v>
      </c>
      <c r="T156" s="24">
        <f t="shared" si="41"/>
        <v>851.65</v>
      </c>
      <c r="U156" s="17"/>
      <c r="V156" s="18"/>
      <c r="W156" s="19"/>
    </row>
    <row r="157" spans="1:23" ht="16.5" thickTop="1" x14ac:dyDescent="0.3">
      <c r="A157" s="2"/>
      <c r="B157" s="2"/>
      <c r="C157" s="2"/>
      <c r="D157" s="2"/>
      <c r="E157" s="2"/>
      <c r="F157" s="2"/>
      <c r="G157" s="2"/>
      <c r="H157" s="2"/>
      <c r="I157" s="62"/>
      <c r="J157" s="2"/>
      <c r="K157" s="2"/>
      <c r="L157" s="2"/>
      <c r="M157" s="2"/>
      <c r="N157" s="2"/>
      <c r="O157" s="62"/>
      <c r="P157" s="62"/>
      <c r="Q157" s="62"/>
      <c r="R157" s="62"/>
      <c r="S157" s="62"/>
      <c r="T157" s="2"/>
      <c r="U157" s="2"/>
      <c r="V157" s="2"/>
      <c r="W157" s="2"/>
    </row>
    <row r="158" spans="1:23" ht="15.75" x14ac:dyDescent="0.3">
      <c r="A158" s="2"/>
      <c r="B158" s="2" t="s">
        <v>52</v>
      </c>
      <c r="C158" s="2" t="s">
        <v>53</v>
      </c>
      <c r="D158" s="2"/>
      <c r="E158" s="2"/>
      <c r="F158" s="2"/>
      <c r="G158" s="2"/>
      <c r="H158" s="2"/>
      <c r="I158" s="62"/>
      <c r="J158" s="2"/>
      <c r="K158" s="2"/>
      <c r="L158" s="2"/>
      <c r="M158" s="2"/>
      <c r="N158" s="2"/>
      <c r="O158" s="62"/>
      <c r="P158" s="62"/>
      <c r="Q158" s="62"/>
      <c r="R158" s="62"/>
      <c r="S158" s="62"/>
      <c r="T158" s="2"/>
      <c r="U158" s="2"/>
      <c r="V158" s="2"/>
      <c r="W158" s="2"/>
    </row>
    <row r="159" spans="1:23" ht="15.75" x14ac:dyDescent="0.3">
      <c r="A159" s="2"/>
      <c r="B159" s="2"/>
      <c r="C159" s="2" t="s">
        <v>54</v>
      </c>
      <c r="D159" s="2"/>
      <c r="E159" s="2"/>
      <c r="F159" s="2"/>
      <c r="G159" s="2"/>
      <c r="H159" s="2"/>
      <c r="I159" s="62"/>
      <c r="J159" s="2"/>
      <c r="K159" s="2"/>
      <c r="L159" s="2"/>
      <c r="M159" s="2"/>
      <c r="N159" s="2"/>
      <c r="O159" s="62"/>
      <c r="P159" s="62"/>
      <c r="Q159" s="62"/>
      <c r="R159" s="62"/>
      <c r="S159" s="62"/>
      <c r="T159" s="2"/>
      <c r="U159" s="2"/>
      <c r="V159" s="2"/>
      <c r="W159" s="2"/>
    </row>
    <row r="160" spans="1:23" ht="15.75" x14ac:dyDescent="0.3">
      <c r="A160" s="2"/>
      <c r="B160" s="2"/>
      <c r="C160" s="2" t="s">
        <v>105</v>
      </c>
      <c r="D160" s="2"/>
      <c r="E160" s="2"/>
      <c r="F160" s="2"/>
      <c r="G160" s="2"/>
      <c r="H160" s="2"/>
      <c r="I160" s="62"/>
      <c r="J160" s="2"/>
      <c r="K160" s="2"/>
      <c r="L160" s="2"/>
      <c r="M160" s="2"/>
      <c r="N160" s="2"/>
      <c r="O160" s="62"/>
      <c r="P160" s="62"/>
      <c r="Q160" s="62"/>
      <c r="R160" s="62"/>
      <c r="S160" s="62"/>
      <c r="T160" s="2"/>
      <c r="U160" s="2"/>
      <c r="V160" s="2"/>
      <c r="W160" s="2"/>
    </row>
    <row r="161" spans="1:23" ht="16.5" thickBot="1" x14ac:dyDescent="0.35">
      <c r="A161" s="2"/>
      <c r="B161" s="1" t="s">
        <v>55</v>
      </c>
      <c r="C161" s="1" t="s">
        <v>59</v>
      </c>
      <c r="D161" s="2"/>
      <c r="E161" s="2"/>
      <c r="F161" s="2"/>
      <c r="G161" s="2"/>
      <c r="H161" s="2"/>
      <c r="I161" s="62"/>
      <c r="J161" s="2"/>
      <c r="K161" s="2"/>
      <c r="L161" s="2"/>
      <c r="M161" s="2"/>
      <c r="N161" s="2"/>
      <c r="O161" s="62"/>
      <c r="P161" s="62"/>
      <c r="Q161" s="62"/>
      <c r="R161" s="62"/>
      <c r="S161" s="62"/>
      <c r="T161" s="2"/>
      <c r="U161" s="2"/>
      <c r="V161" s="2"/>
      <c r="W161" s="2"/>
    </row>
    <row r="162" spans="1:23" ht="16.5" thickTop="1" x14ac:dyDescent="0.3">
      <c r="A162" s="262" t="s">
        <v>0</v>
      </c>
      <c r="B162" s="265" t="s">
        <v>1</v>
      </c>
      <c r="C162" s="268" t="s">
        <v>40</v>
      </c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70"/>
      <c r="U162" s="271" t="s">
        <v>61</v>
      </c>
      <c r="V162" s="271"/>
      <c r="W162" s="272"/>
    </row>
    <row r="163" spans="1:23" ht="15.75" x14ac:dyDescent="0.3">
      <c r="A163" s="263"/>
      <c r="B163" s="266"/>
      <c r="C163" s="259" t="s">
        <v>62</v>
      </c>
      <c r="D163" s="275"/>
      <c r="E163" s="275"/>
      <c r="F163" s="255" t="s">
        <v>63</v>
      </c>
      <c r="G163" s="256"/>
      <c r="H163" s="257"/>
      <c r="I163" s="256" t="s">
        <v>64</v>
      </c>
      <c r="J163" s="256"/>
      <c r="K163" s="256"/>
      <c r="L163" s="255" t="s">
        <v>65</v>
      </c>
      <c r="M163" s="256"/>
      <c r="N163" s="257"/>
      <c r="O163" s="276" t="s">
        <v>66</v>
      </c>
      <c r="P163" s="276"/>
      <c r="Q163" s="276"/>
      <c r="R163" s="255" t="s">
        <v>67</v>
      </c>
      <c r="S163" s="256"/>
      <c r="T163" s="257"/>
      <c r="U163" s="273"/>
      <c r="V163" s="273"/>
      <c r="W163" s="274"/>
    </row>
    <row r="164" spans="1:23" ht="16.5" thickBot="1" x14ac:dyDescent="0.35">
      <c r="A164" s="264"/>
      <c r="B164" s="267"/>
      <c r="C164" s="43" t="s">
        <v>47</v>
      </c>
      <c r="D164" s="44" t="s">
        <v>48</v>
      </c>
      <c r="E164" s="45" t="s">
        <v>103</v>
      </c>
      <c r="F164" s="43" t="s">
        <v>47</v>
      </c>
      <c r="G164" s="44" t="s">
        <v>48</v>
      </c>
      <c r="H164" s="45" t="s">
        <v>103</v>
      </c>
      <c r="I164" s="55" t="s">
        <v>47</v>
      </c>
      <c r="J164" s="44" t="s">
        <v>48</v>
      </c>
      <c r="K164" s="45" t="s">
        <v>103</v>
      </c>
      <c r="L164" s="43" t="s">
        <v>47</v>
      </c>
      <c r="M164" s="44" t="s">
        <v>48</v>
      </c>
      <c r="N164" s="45" t="s">
        <v>103</v>
      </c>
      <c r="O164" s="55" t="s">
        <v>47</v>
      </c>
      <c r="P164" s="75" t="s">
        <v>48</v>
      </c>
      <c r="Q164" s="99" t="s">
        <v>103</v>
      </c>
      <c r="R164" s="55" t="s">
        <v>47</v>
      </c>
      <c r="S164" s="75" t="s">
        <v>48</v>
      </c>
      <c r="T164" s="45" t="s">
        <v>103</v>
      </c>
      <c r="U164" s="43" t="s">
        <v>47</v>
      </c>
      <c r="V164" s="44" t="s">
        <v>48</v>
      </c>
      <c r="W164" s="45" t="s">
        <v>103</v>
      </c>
    </row>
    <row r="165" spans="1:23" ht="17.25" thickTop="1" thickBot="1" x14ac:dyDescent="0.35">
      <c r="A165" s="3" t="s">
        <v>3</v>
      </c>
      <c r="B165" s="20" t="s">
        <v>4</v>
      </c>
      <c r="C165" s="3" t="s">
        <v>68</v>
      </c>
      <c r="D165" s="4" t="s">
        <v>69</v>
      </c>
      <c r="E165" s="5" t="s">
        <v>70</v>
      </c>
      <c r="F165" s="3" t="s">
        <v>71</v>
      </c>
      <c r="G165" s="4" t="s">
        <v>72</v>
      </c>
      <c r="H165" s="5" t="s">
        <v>73</v>
      </c>
      <c r="I165" s="56" t="s">
        <v>74</v>
      </c>
      <c r="J165" s="4" t="s">
        <v>75</v>
      </c>
      <c r="K165" s="5" t="s">
        <v>76</v>
      </c>
      <c r="L165" s="3" t="s">
        <v>77</v>
      </c>
      <c r="M165" s="4" t="s">
        <v>78</v>
      </c>
      <c r="N165" s="5" t="s">
        <v>79</v>
      </c>
      <c r="O165" s="56" t="s">
        <v>80</v>
      </c>
      <c r="P165" s="76" t="s">
        <v>81</v>
      </c>
      <c r="Q165" s="103" t="s">
        <v>82</v>
      </c>
      <c r="R165" s="56" t="s">
        <v>83</v>
      </c>
      <c r="S165" s="76" t="s">
        <v>84</v>
      </c>
      <c r="T165" s="5" t="s">
        <v>85</v>
      </c>
      <c r="U165" s="3" t="s">
        <v>86</v>
      </c>
      <c r="V165" s="4" t="s">
        <v>87</v>
      </c>
      <c r="W165" s="5" t="s">
        <v>88</v>
      </c>
    </row>
    <row r="166" spans="1:23" ht="16.5" thickTop="1" x14ac:dyDescent="0.3">
      <c r="A166" s="6" t="s">
        <v>3</v>
      </c>
      <c r="B166" s="21" t="s">
        <v>23</v>
      </c>
      <c r="C166" s="97">
        <v>0</v>
      </c>
      <c r="D166" s="97">
        <v>0</v>
      </c>
      <c r="E166" s="7">
        <f>3.2*D166</f>
        <v>0</v>
      </c>
      <c r="F166" s="219">
        <v>0</v>
      </c>
      <c r="G166" s="97">
        <v>0</v>
      </c>
      <c r="H166" s="7">
        <f>3.2*G166</f>
        <v>0</v>
      </c>
      <c r="I166" s="219">
        <v>0</v>
      </c>
      <c r="J166" s="97">
        <v>0</v>
      </c>
      <c r="K166" s="7">
        <f>3.2*J166</f>
        <v>0</v>
      </c>
      <c r="L166" s="219">
        <v>0</v>
      </c>
      <c r="M166" s="97">
        <v>0</v>
      </c>
      <c r="N166" s="7">
        <f>3.2*M166</f>
        <v>0</v>
      </c>
      <c r="O166" s="231">
        <v>0</v>
      </c>
      <c r="P166" s="231">
        <v>0</v>
      </c>
      <c r="Q166" s="7">
        <f>3.2*P166</f>
        <v>0</v>
      </c>
      <c r="R166" s="247">
        <v>0</v>
      </c>
      <c r="S166" s="247">
        <v>0</v>
      </c>
      <c r="T166" s="7">
        <f>3.2*S166</f>
        <v>0</v>
      </c>
      <c r="U166" s="38">
        <f>U134+C166+F166+I166+L166+O166+R166</f>
        <v>0</v>
      </c>
      <c r="V166" s="30">
        <f t="shared" ref="V166:W181" si="42">V134+D166+G166+J166+M166+P166+S166</f>
        <v>0</v>
      </c>
      <c r="W166" s="40">
        <f>W134+E166+H166+K166+N166+Q166+T166</f>
        <v>0</v>
      </c>
    </row>
    <row r="167" spans="1:23" ht="15.75" x14ac:dyDescent="0.3">
      <c r="A167" s="8" t="s">
        <v>4</v>
      </c>
      <c r="B167" s="22" t="s">
        <v>29</v>
      </c>
      <c r="C167" s="97">
        <v>0</v>
      </c>
      <c r="D167" s="97">
        <v>0</v>
      </c>
      <c r="E167" s="7">
        <f>5*D167</f>
        <v>0</v>
      </c>
      <c r="F167" s="220">
        <v>0</v>
      </c>
      <c r="G167" s="97">
        <v>0</v>
      </c>
      <c r="H167" s="7">
        <f>5*G167</f>
        <v>0</v>
      </c>
      <c r="I167" s="220">
        <v>10</v>
      </c>
      <c r="J167" s="97">
        <v>10</v>
      </c>
      <c r="K167" s="7">
        <f>5*J167</f>
        <v>50</v>
      </c>
      <c r="L167" s="220">
        <v>0</v>
      </c>
      <c r="M167" s="97">
        <v>0</v>
      </c>
      <c r="N167" s="7">
        <f>5*M167</f>
        <v>0</v>
      </c>
      <c r="O167" s="230">
        <v>5</v>
      </c>
      <c r="P167" s="230">
        <v>10</v>
      </c>
      <c r="Q167" s="7">
        <f>5*P167</f>
        <v>50</v>
      </c>
      <c r="R167" s="246">
        <v>30</v>
      </c>
      <c r="S167" s="246">
        <v>0</v>
      </c>
      <c r="T167" s="7">
        <f>5*S167</f>
        <v>0</v>
      </c>
      <c r="U167" s="25">
        <f t="shared" ref="U167:W182" si="43">U135+C167+F167+I167+L167+O167+R167</f>
        <v>55</v>
      </c>
      <c r="V167" s="30">
        <f t="shared" si="42"/>
        <v>20</v>
      </c>
      <c r="W167" s="12">
        <f t="shared" si="42"/>
        <v>100</v>
      </c>
    </row>
    <row r="168" spans="1:23" ht="15.75" x14ac:dyDescent="0.3">
      <c r="A168" s="8" t="s">
        <v>5</v>
      </c>
      <c r="B168" s="22" t="s">
        <v>30</v>
      </c>
      <c r="C168" s="97">
        <v>0</v>
      </c>
      <c r="D168" s="97">
        <v>0</v>
      </c>
      <c r="E168" s="7">
        <f>0*D168</f>
        <v>0</v>
      </c>
      <c r="F168" s="220">
        <v>0</v>
      </c>
      <c r="G168" s="97">
        <v>0</v>
      </c>
      <c r="H168" s="7">
        <f>0*G168</f>
        <v>0</v>
      </c>
      <c r="I168" s="220">
        <v>0</v>
      </c>
      <c r="J168" s="97">
        <v>0</v>
      </c>
      <c r="K168" s="7">
        <f>0*J168</f>
        <v>0</v>
      </c>
      <c r="L168" s="220">
        <v>0</v>
      </c>
      <c r="M168" s="97">
        <v>0</v>
      </c>
      <c r="N168" s="7">
        <f>0*M168</f>
        <v>0</v>
      </c>
      <c r="O168" s="230">
        <v>0</v>
      </c>
      <c r="P168" s="230">
        <v>0</v>
      </c>
      <c r="Q168" s="7">
        <f>0*P168</f>
        <v>0</v>
      </c>
      <c r="R168" s="246">
        <v>0</v>
      </c>
      <c r="S168" s="246">
        <v>0</v>
      </c>
      <c r="T168" s="7">
        <f>0*S168</f>
        <v>0</v>
      </c>
      <c r="U168" s="25">
        <f t="shared" si="43"/>
        <v>0</v>
      </c>
      <c r="V168" s="30">
        <f t="shared" si="42"/>
        <v>0</v>
      </c>
      <c r="W168" s="12">
        <f t="shared" si="42"/>
        <v>0</v>
      </c>
    </row>
    <row r="169" spans="1:23" ht="15.75" x14ac:dyDescent="0.3">
      <c r="A169" s="8" t="s">
        <v>6</v>
      </c>
      <c r="B169" s="22" t="s">
        <v>38</v>
      </c>
      <c r="C169" s="97">
        <v>0</v>
      </c>
      <c r="D169" s="97">
        <v>0</v>
      </c>
      <c r="E169" s="7">
        <f>0*D169</f>
        <v>0</v>
      </c>
      <c r="F169" s="220">
        <v>0</v>
      </c>
      <c r="G169" s="97">
        <v>0</v>
      </c>
      <c r="H169" s="7">
        <f>0*G169</f>
        <v>0</v>
      </c>
      <c r="I169" s="220">
        <v>0</v>
      </c>
      <c r="J169" s="97">
        <v>0</v>
      </c>
      <c r="K169" s="7">
        <f>0*J169</f>
        <v>0</v>
      </c>
      <c r="L169" s="220">
        <v>0</v>
      </c>
      <c r="M169" s="97">
        <v>0</v>
      </c>
      <c r="N169" s="7">
        <f>0*M169</f>
        <v>0</v>
      </c>
      <c r="O169" s="230">
        <v>0</v>
      </c>
      <c r="P169" s="230">
        <v>0</v>
      </c>
      <c r="Q169" s="7">
        <f>0*P169</f>
        <v>0</v>
      </c>
      <c r="R169" s="246">
        <v>0</v>
      </c>
      <c r="S169" s="246">
        <v>0</v>
      </c>
      <c r="T169" s="7">
        <f>0*S169</f>
        <v>0</v>
      </c>
      <c r="U169" s="25">
        <f t="shared" si="43"/>
        <v>0</v>
      </c>
      <c r="V169" s="30">
        <f t="shared" si="42"/>
        <v>0</v>
      </c>
      <c r="W169" s="12">
        <f t="shared" si="42"/>
        <v>0</v>
      </c>
    </row>
    <row r="170" spans="1:23" ht="15.75" x14ac:dyDescent="0.3">
      <c r="A170" s="8" t="s">
        <v>7</v>
      </c>
      <c r="B170" s="22" t="s">
        <v>36</v>
      </c>
      <c r="C170" s="97">
        <v>0</v>
      </c>
      <c r="D170" s="97">
        <v>0</v>
      </c>
      <c r="E170" s="7">
        <f>0*D170</f>
        <v>0</v>
      </c>
      <c r="F170" s="220">
        <v>0</v>
      </c>
      <c r="G170" s="97">
        <v>0</v>
      </c>
      <c r="H170" s="7">
        <f>0*G170</f>
        <v>0</v>
      </c>
      <c r="I170" s="220">
        <v>0</v>
      </c>
      <c r="J170" s="97">
        <v>0</v>
      </c>
      <c r="K170" s="7">
        <f>0*J170</f>
        <v>0</v>
      </c>
      <c r="L170" s="220">
        <v>0</v>
      </c>
      <c r="M170" s="97">
        <v>0</v>
      </c>
      <c r="N170" s="7">
        <f>0*M170</f>
        <v>0</v>
      </c>
      <c r="O170" s="230">
        <v>0</v>
      </c>
      <c r="P170" s="230">
        <v>0</v>
      </c>
      <c r="Q170" s="7">
        <f>0*P170</f>
        <v>0</v>
      </c>
      <c r="R170" s="246">
        <v>0</v>
      </c>
      <c r="S170" s="246">
        <v>0</v>
      </c>
      <c r="T170" s="7">
        <f>0*S170</f>
        <v>0</v>
      </c>
      <c r="U170" s="25">
        <f t="shared" si="43"/>
        <v>0</v>
      </c>
      <c r="V170" s="30">
        <f t="shared" si="42"/>
        <v>0</v>
      </c>
      <c r="W170" s="12">
        <f t="shared" si="42"/>
        <v>0</v>
      </c>
    </row>
    <row r="171" spans="1:23" ht="15.75" x14ac:dyDescent="0.3">
      <c r="A171" s="8" t="s">
        <v>8</v>
      </c>
      <c r="B171" s="22" t="s">
        <v>24</v>
      </c>
      <c r="C171" s="97">
        <v>0</v>
      </c>
      <c r="D171" s="97">
        <v>0</v>
      </c>
      <c r="E171" s="7">
        <f>3.1*D171</f>
        <v>0</v>
      </c>
      <c r="F171" s="220">
        <v>0</v>
      </c>
      <c r="G171" s="97">
        <v>0</v>
      </c>
      <c r="H171" s="7">
        <f>3.1*G171</f>
        <v>0</v>
      </c>
      <c r="I171" s="220">
        <v>4</v>
      </c>
      <c r="J171" s="97">
        <v>0</v>
      </c>
      <c r="K171" s="7">
        <f>3.1*J171</f>
        <v>0</v>
      </c>
      <c r="L171" s="220">
        <v>13</v>
      </c>
      <c r="M171" s="97">
        <v>0</v>
      </c>
      <c r="N171" s="7">
        <f>3.1*M171</f>
        <v>0</v>
      </c>
      <c r="O171" s="230">
        <v>18</v>
      </c>
      <c r="P171" s="230">
        <v>0</v>
      </c>
      <c r="Q171" s="7">
        <f>3.1*P171</f>
        <v>0</v>
      </c>
      <c r="R171" s="246">
        <v>22</v>
      </c>
      <c r="S171" s="246">
        <v>0</v>
      </c>
      <c r="T171" s="7">
        <f>3.1*S171</f>
        <v>0</v>
      </c>
      <c r="U171" s="25">
        <f t="shared" si="43"/>
        <v>57</v>
      </c>
      <c r="V171" s="30">
        <f t="shared" si="42"/>
        <v>10</v>
      </c>
      <c r="W171" s="12">
        <f t="shared" si="42"/>
        <v>31</v>
      </c>
    </row>
    <row r="172" spans="1:23" ht="15.75" x14ac:dyDescent="0.3">
      <c r="A172" s="8" t="s">
        <v>9</v>
      </c>
      <c r="B172" s="22" t="s">
        <v>96</v>
      </c>
      <c r="C172" s="97">
        <v>0</v>
      </c>
      <c r="D172" s="97">
        <v>0</v>
      </c>
      <c r="E172" s="7">
        <f>3.9*D172</f>
        <v>0</v>
      </c>
      <c r="F172" s="220">
        <v>0</v>
      </c>
      <c r="G172" s="97">
        <v>0</v>
      </c>
      <c r="H172" s="7">
        <f>3.9*G172</f>
        <v>0</v>
      </c>
      <c r="I172" s="220">
        <v>0</v>
      </c>
      <c r="J172" s="97">
        <v>0</v>
      </c>
      <c r="K172" s="7">
        <f>3.9*J172</f>
        <v>0</v>
      </c>
      <c r="L172" s="220">
        <v>0</v>
      </c>
      <c r="M172" s="97">
        <v>0</v>
      </c>
      <c r="N172" s="7">
        <f>3.9*M172</f>
        <v>0</v>
      </c>
      <c r="O172" s="230">
        <v>0</v>
      </c>
      <c r="P172" s="230">
        <v>0</v>
      </c>
      <c r="Q172" s="7">
        <f>3.9*P172</f>
        <v>0</v>
      </c>
      <c r="R172" s="246">
        <v>2</v>
      </c>
      <c r="S172" s="246">
        <v>0</v>
      </c>
      <c r="T172" s="7">
        <f>3.9*S172</f>
        <v>0</v>
      </c>
      <c r="U172" s="25">
        <f t="shared" si="43"/>
        <v>2</v>
      </c>
      <c r="V172" s="30">
        <f t="shared" si="42"/>
        <v>0</v>
      </c>
      <c r="W172" s="12">
        <f t="shared" si="42"/>
        <v>0</v>
      </c>
    </row>
    <row r="173" spans="1:23" ht="15.75" x14ac:dyDescent="0.3">
      <c r="A173" s="8" t="s">
        <v>10</v>
      </c>
      <c r="B173" s="22" t="s">
        <v>97</v>
      </c>
      <c r="C173" s="97">
        <v>0</v>
      </c>
      <c r="D173" s="97">
        <v>0</v>
      </c>
      <c r="E173" s="7">
        <f>3.85*D173</f>
        <v>0</v>
      </c>
      <c r="F173" s="220">
        <v>0</v>
      </c>
      <c r="G173" s="97">
        <v>0</v>
      </c>
      <c r="H173" s="7">
        <f>3.85*G173</f>
        <v>0</v>
      </c>
      <c r="I173" s="220">
        <v>0</v>
      </c>
      <c r="J173" s="97">
        <v>0</v>
      </c>
      <c r="K173" s="7">
        <f>3.85*J173</f>
        <v>0</v>
      </c>
      <c r="L173" s="220">
        <v>0</v>
      </c>
      <c r="M173" s="97">
        <v>0</v>
      </c>
      <c r="N173" s="7">
        <f>3.85*M173</f>
        <v>0</v>
      </c>
      <c r="O173" s="230">
        <v>0</v>
      </c>
      <c r="P173" s="230">
        <v>0</v>
      </c>
      <c r="Q173" s="7">
        <f>3.85*P173</f>
        <v>0</v>
      </c>
      <c r="R173" s="246">
        <v>0</v>
      </c>
      <c r="S173" s="246">
        <v>0</v>
      </c>
      <c r="T173" s="7">
        <f>3.85*S173</f>
        <v>0</v>
      </c>
      <c r="U173" s="25">
        <f t="shared" si="43"/>
        <v>0</v>
      </c>
      <c r="V173" s="30">
        <f t="shared" si="42"/>
        <v>0</v>
      </c>
      <c r="W173" s="12">
        <f t="shared" si="42"/>
        <v>0</v>
      </c>
    </row>
    <row r="174" spans="1:23" ht="15.75" x14ac:dyDescent="0.3">
      <c r="A174" s="8" t="s">
        <v>11</v>
      </c>
      <c r="B174" s="22" t="s">
        <v>33</v>
      </c>
      <c r="C174" s="97">
        <v>0</v>
      </c>
      <c r="D174" s="97">
        <v>0</v>
      </c>
      <c r="E174" s="7">
        <f>5.8*D174</f>
        <v>0</v>
      </c>
      <c r="F174" s="220">
        <v>0</v>
      </c>
      <c r="G174" s="97">
        <v>0</v>
      </c>
      <c r="H174" s="7">
        <f>5.8*G174</f>
        <v>0</v>
      </c>
      <c r="I174" s="220">
        <v>0</v>
      </c>
      <c r="J174" s="97">
        <v>0</v>
      </c>
      <c r="K174" s="7">
        <f>5.8*J174</f>
        <v>0</v>
      </c>
      <c r="L174" s="220">
        <v>0</v>
      </c>
      <c r="M174" s="97">
        <v>0</v>
      </c>
      <c r="N174" s="7">
        <f>5.8*M174</f>
        <v>0</v>
      </c>
      <c r="O174" s="230">
        <v>0</v>
      </c>
      <c r="P174" s="230">
        <v>0</v>
      </c>
      <c r="Q174" s="7">
        <f>5.8*P174</f>
        <v>0</v>
      </c>
      <c r="R174" s="246">
        <v>0</v>
      </c>
      <c r="S174" s="246">
        <v>0</v>
      </c>
      <c r="T174" s="7">
        <f>5.8*S174</f>
        <v>0</v>
      </c>
      <c r="U174" s="25">
        <f t="shared" si="43"/>
        <v>0</v>
      </c>
      <c r="V174" s="30">
        <f t="shared" si="42"/>
        <v>0</v>
      </c>
      <c r="W174" s="12">
        <f t="shared" si="42"/>
        <v>0</v>
      </c>
    </row>
    <row r="175" spans="1:23" ht="15.75" x14ac:dyDescent="0.3">
      <c r="A175" s="8" t="s">
        <v>12</v>
      </c>
      <c r="B175" s="22" t="s">
        <v>27</v>
      </c>
      <c r="C175" s="97">
        <v>0</v>
      </c>
      <c r="D175" s="97">
        <v>0</v>
      </c>
      <c r="E175" s="7">
        <f>5.35*D175</f>
        <v>0</v>
      </c>
      <c r="F175" s="220">
        <v>0</v>
      </c>
      <c r="G175" s="97">
        <v>0</v>
      </c>
      <c r="H175" s="7">
        <f>5.35*G175</f>
        <v>0</v>
      </c>
      <c r="I175" s="220">
        <v>0</v>
      </c>
      <c r="J175" s="97">
        <v>0</v>
      </c>
      <c r="K175" s="7">
        <f>5.35*J175</f>
        <v>0</v>
      </c>
      <c r="L175" s="220">
        <v>0</v>
      </c>
      <c r="M175" s="97">
        <v>0</v>
      </c>
      <c r="N175" s="7">
        <f>5.35*M175</f>
        <v>0</v>
      </c>
      <c r="O175" s="230">
        <v>0</v>
      </c>
      <c r="P175" s="230">
        <v>0</v>
      </c>
      <c r="Q175" s="7">
        <f>5.35*P175</f>
        <v>0</v>
      </c>
      <c r="R175" s="246">
        <v>0</v>
      </c>
      <c r="S175" s="246">
        <v>0</v>
      </c>
      <c r="T175" s="7">
        <f>5.35*S175</f>
        <v>0</v>
      </c>
      <c r="U175" s="25">
        <f t="shared" si="43"/>
        <v>0</v>
      </c>
      <c r="V175" s="30">
        <f t="shared" si="42"/>
        <v>0</v>
      </c>
      <c r="W175" s="12">
        <f t="shared" si="42"/>
        <v>0</v>
      </c>
    </row>
    <row r="176" spans="1:23" ht="15.75" x14ac:dyDescent="0.3">
      <c r="A176" s="8" t="s">
        <v>13</v>
      </c>
      <c r="B176" s="22" t="s">
        <v>31</v>
      </c>
      <c r="C176" s="97">
        <v>0</v>
      </c>
      <c r="D176" s="97">
        <v>0</v>
      </c>
      <c r="E176" s="7">
        <f>5.1*D176</f>
        <v>0</v>
      </c>
      <c r="F176" s="220">
        <v>50</v>
      </c>
      <c r="G176" s="97">
        <v>0</v>
      </c>
      <c r="H176" s="7">
        <f>5.1*G176</f>
        <v>0</v>
      </c>
      <c r="I176" s="220">
        <v>150</v>
      </c>
      <c r="J176" s="97">
        <v>0</v>
      </c>
      <c r="K176" s="7">
        <f>5.1*J176</f>
        <v>0</v>
      </c>
      <c r="L176" s="220">
        <v>0</v>
      </c>
      <c r="M176" s="97">
        <v>0</v>
      </c>
      <c r="N176" s="7">
        <f>5.1*M176</f>
        <v>0</v>
      </c>
      <c r="O176" s="230">
        <v>0</v>
      </c>
      <c r="P176" s="230">
        <v>0</v>
      </c>
      <c r="Q176" s="7">
        <f>5.1*P176</f>
        <v>0</v>
      </c>
      <c r="R176" s="246">
        <v>0</v>
      </c>
      <c r="S176" s="246">
        <v>0</v>
      </c>
      <c r="T176" s="7">
        <f>5.1*S176</f>
        <v>0</v>
      </c>
      <c r="U176" s="25">
        <f t="shared" si="43"/>
        <v>200</v>
      </c>
      <c r="V176" s="30">
        <f t="shared" si="42"/>
        <v>155</v>
      </c>
      <c r="W176" s="12">
        <f t="shared" si="42"/>
        <v>790.5</v>
      </c>
    </row>
    <row r="177" spans="1:26" ht="15.75" x14ac:dyDescent="0.3">
      <c r="A177" s="8" t="s">
        <v>14</v>
      </c>
      <c r="B177" s="22" t="s">
        <v>32</v>
      </c>
      <c r="C177" s="97">
        <v>0</v>
      </c>
      <c r="D177" s="97">
        <v>0</v>
      </c>
      <c r="E177" s="7">
        <f>3.35*D177</f>
        <v>0</v>
      </c>
      <c r="F177" s="220">
        <v>0</v>
      </c>
      <c r="G177" s="97">
        <v>0</v>
      </c>
      <c r="H177" s="7">
        <f>3.35*G177</f>
        <v>0</v>
      </c>
      <c r="I177" s="220">
        <v>0</v>
      </c>
      <c r="J177" s="97">
        <v>0</v>
      </c>
      <c r="K177" s="7">
        <f>3.35*J177</f>
        <v>0</v>
      </c>
      <c r="L177" s="220">
        <v>0</v>
      </c>
      <c r="M177" s="97">
        <v>0</v>
      </c>
      <c r="N177" s="7">
        <f>3.35*M177</f>
        <v>0</v>
      </c>
      <c r="O177" s="230">
        <v>0</v>
      </c>
      <c r="P177" s="230">
        <v>0</v>
      </c>
      <c r="Q177" s="7">
        <f>3.35*P177</f>
        <v>0</v>
      </c>
      <c r="R177" s="246">
        <v>0</v>
      </c>
      <c r="S177" s="246">
        <v>0</v>
      </c>
      <c r="T177" s="7">
        <f>3.35*S177</f>
        <v>0</v>
      </c>
      <c r="U177" s="25">
        <f t="shared" si="43"/>
        <v>0</v>
      </c>
      <c r="V177" s="30">
        <f t="shared" si="42"/>
        <v>9</v>
      </c>
      <c r="W177" s="12">
        <f t="shared" si="42"/>
        <v>30.150000000000002</v>
      </c>
    </row>
    <row r="178" spans="1:26" ht="15.75" x14ac:dyDescent="0.3">
      <c r="A178" s="8" t="s">
        <v>15</v>
      </c>
      <c r="B178" s="22" t="s">
        <v>98</v>
      </c>
      <c r="C178" s="97">
        <v>0</v>
      </c>
      <c r="D178" s="97">
        <v>0</v>
      </c>
      <c r="E178" s="7">
        <f>0*D178</f>
        <v>0</v>
      </c>
      <c r="F178" s="220">
        <v>0</v>
      </c>
      <c r="G178" s="97">
        <v>0</v>
      </c>
      <c r="H178" s="7">
        <f>0*G178</f>
        <v>0</v>
      </c>
      <c r="I178" s="220">
        <v>0</v>
      </c>
      <c r="J178" s="97">
        <v>0</v>
      </c>
      <c r="K178" s="7">
        <f>0*J178</f>
        <v>0</v>
      </c>
      <c r="L178" s="220">
        <v>0</v>
      </c>
      <c r="M178" s="97">
        <v>0</v>
      </c>
      <c r="N178" s="7">
        <f>0*M178</f>
        <v>0</v>
      </c>
      <c r="O178" s="230">
        <v>0</v>
      </c>
      <c r="P178" s="230">
        <v>0</v>
      </c>
      <c r="Q178" s="7">
        <f>0*P178</f>
        <v>0</v>
      </c>
      <c r="R178" s="246">
        <v>0</v>
      </c>
      <c r="S178" s="246">
        <v>0</v>
      </c>
      <c r="T178" s="7">
        <f>0*S178</f>
        <v>0</v>
      </c>
      <c r="U178" s="25">
        <f t="shared" si="43"/>
        <v>0</v>
      </c>
      <c r="V178" s="30">
        <f t="shared" si="42"/>
        <v>0</v>
      </c>
      <c r="W178" s="12">
        <f t="shared" si="42"/>
        <v>0</v>
      </c>
      <c r="Z178">
        <v>0</v>
      </c>
    </row>
    <row r="179" spans="1:26" ht="15.75" x14ac:dyDescent="0.3">
      <c r="A179" s="8" t="s">
        <v>16</v>
      </c>
      <c r="B179" s="22" t="s">
        <v>99</v>
      </c>
      <c r="C179" s="97">
        <v>0</v>
      </c>
      <c r="D179" s="97">
        <v>0</v>
      </c>
      <c r="E179" s="7">
        <f>0*D179</f>
        <v>0</v>
      </c>
      <c r="F179" s="220">
        <v>0</v>
      </c>
      <c r="G179" s="97">
        <v>0</v>
      </c>
      <c r="H179" s="7">
        <f>0*G179</f>
        <v>0</v>
      </c>
      <c r="I179" s="220">
        <v>0</v>
      </c>
      <c r="J179" s="97">
        <v>0</v>
      </c>
      <c r="K179" s="7">
        <f>0*J179</f>
        <v>0</v>
      </c>
      <c r="L179" s="220">
        <v>0</v>
      </c>
      <c r="M179" s="97">
        <v>0</v>
      </c>
      <c r="N179" s="7">
        <f>0*M179</f>
        <v>0</v>
      </c>
      <c r="O179" s="230">
        <v>0</v>
      </c>
      <c r="P179" s="230">
        <v>0</v>
      </c>
      <c r="Q179" s="7">
        <f>0*P179</f>
        <v>0</v>
      </c>
      <c r="R179" s="246">
        <v>0</v>
      </c>
      <c r="S179" s="246">
        <v>0</v>
      </c>
      <c r="T179" s="7">
        <f>0*S179</f>
        <v>0</v>
      </c>
      <c r="U179" s="25">
        <f t="shared" si="43"/>
        <v>0</v>
      </c>
      <c r="V179" s="30">
        <f t="shared" si="42"/>
        <v>0</v>
      </c>
      <c r="W179" s="12">
        <f t="shared" si="42"/>
        <v>0</v>
      </c>
    </row>
    <row r="180" spans="1:26" ht="15.75" x14ac:dyDescent="0.3">
      <c r="A180" s="8" t="s">
        <v>17</v>
      </c>
      <c r="B180" s="22" t="s">
        <v>26</v>
      </c>
      <c r="C180" s="97">
        <v>0</v>
      </c>
      <c r="D180" s="97">
        <v>0</v>
      </c>
      <c r="E180" s="7">
        <f>6.35*D180</f>
        <v>0</v>
      </c>
      <c r="F180" s="220">
        <v>0</v>
      </c>
      <c r="G180" s="97">
        <v>0</v>
      </c>
      <c r="H180" s="7">
        <f>6.35*G180</f>
        <v>0</v>
      </c>
      <c r="I180" s="220">
        <v>0</v>
      </c>
      <c r="J180" s="97">
        <v>0</v>
      </c>
      <c r="K180" s="7">
        <f>6.35*J180</f>
        <v>0</v>
      </c>
      <c r="L180" s="220">
        <v>0</v>
      </c>
      <c r="M180" s="97">
        <v>0</v>
      </c>
      <c r="N180" s="7">
        <f>6.35*M180</f>
        <v>0</v>
      </c>
      <c r="O180" s="230">
        <v>0</v>
      </c>
      <c r="P180" s="230">
        <v>0</v>
      </c>
      <c r="Q180" s="7">
        <f>6.35*P180</f>
        <v>0</v>
      </c>
      <c r="R180" s="246">
        <v>0</v>
      </c>
      <c r="S180" s="246">
        <v>0</v>
      </c>
      <c r="T180" s="7">
        <f>6.35*S180</f>
        <v>0</v>
      </c>
      <c r="U180" s="25">
        <f t="shared" si="43"/>
        <v>0</v>
      </c>
      <c r="V180" s="30">
        <f t="shared" si="42"/>
        <v>0</v>
      </c>
      <c r="W180" s="12">
        <f t="shared" si="42"/>
        <v>0</v>
      </c>
    </row>
    <row r="181" spans="1:26" ht="15.75" x14ac:dyDescent="0.3">
      <c r="A181" s="8" t="s">
        <v>18</v>
      </c>
      <c r="B181" s="22" t="s">
        <v>104</v>
      </c>
      <c r="C181" s="97">
        <v>0</v>
      </c>
      <c r="D181" s="97">
        <v>0</v>
      </c>
      <c r="E181" s="7">
        <f>6.25*D181</f>
        <v>0</v>
      </c>
      <c r="F181" s="220">
        <v>0</v>
      </c>
      <c r="G181" s="97">
        <v>0</v>
      </c>
      <c r="H181" s="7">
        <f>6.25*G181</f>
        <v>0</v>
      </c>
      <c r="I181" s="220">
        <v>0</v>
      </c>
      <c r="J181" s="97">
        <v>0</v>
      </c>
      <c r="K181" s="7">
        <f>6.25*J181</f>
        <v>0</v>
      </c>
      <c r="L181" s="220">
        <v>0</v>
      </c>
      <c r="M181" s="97">
        <v>0</v>
      </c>
      <c r="N181" s="7">
        <f>6.25*M181</f>
        <v>0</v>
      </c>
      <c r="O181" s="230">
        <v>0</v>
      </c>
      <c r="P181" s="230">
        <v>0</v>
      </c>
      <c r="Q181" s="7">
        <f>6.25*P181</f>
        <v>0</v>
      </c>
      <c r="R181" s="246">
        <v>0</v>
      </c>
      <c r="S181" s="246">
        <v>0</v>
      </c>
      <c r="T181" s="7">
        <f>6.25*S181</f>
        <v>0</v>
      </c>
      <c r="U181" s="25">
        <f t="shared" si="43"/>
        <v>0</v>
      </c>
      <c r="V181" s="30">
        <f t="shared" si="42"/>
        <v>0</v>
      </c>
      <c r="W181" s="12">
        <f t="shared" si="42"/>
        <v>0</v>
      </c>
    </row>
    <row r="182" spans="1:26" ht="15.75" x14ac:dyDescent="0.3">
      <c r="A182" s="8" t="s">
        <v>19</v>
      </c>
      <c r="B182" s="22" t="s">
        <v>34</v>
      </c>
      <c r="C182" s="97">
        <v>0</v>
      </c>
      <c r="D182" s="97">
        <v>0</v>
      </c>
      <c r="E182" s="7">
        <f>5.8*D182</f>
        <v>0</v>
      </c>
      <c r="F182" s="220">
        <v>0</v>
      </c>
      <c r="G182" s="97">
        <v>0</v>
      </c>
      <c r="H182" s="7">
        <f>5.8*G182</f>
        <v>0</v>
      </c>
      <c r="I182" s="220">
        <v>0</v>
      </c>
      <c r="J182" s="97">
        <v>0</v>
      </c>
      <c r="K182" s="7">
        <f>5.8*J182</f>
        <v>0</v>
      </c>
      <c r="L182" s="220">
        <v>0</v>
      </c>
      <c r="M182" s="97">
        <v>0</v>
      </c>
      <c r="N182" s="7">
        <f>5.8*M182</f>
        <v>0</v>
      </c>
      <c r="O182" s="230">
        <v>0</v>
      </c>
      <c r="P182" s="230">
        <v>0</v>
      </c>
      <c r="Q182" s="7">
        <f>5.8*P182</f>
        <v>0</v>
      </c>
      <c r="R182" s="246">
        <v>0</v>
      </c>
      <c r="S182" s="246">
        <v>0</v>
      </c>
      <c r="T182" s="7">
        <f>5.8*S182</f>
        <v>0</v>
      </c>
      <c r="U182" s="25">
        <f t="shared" si="43"/>
        <v>0</v>
      </c>
      <c r="V182" s="30">
        <f t="shared" si="43"/>
        <v>0</v>
      </c>
      <c r="W182" s="12">
        <f t="shared" si="43"/>
        <v>0</v>
      </c>
    </row>
    <row r="183" spans="1:26" ht="15.75" x14ac:dyDescent="0.3">
      <c r="A183" s="8" t="s">
        <v>20</v>
      </c>
      <c r="B183" s="22" t="s">
        <v>37</v>
      </c>
      <c r="C183" s="97">
        <v>0</v>
      </c>
      <c r="D183" s="97">
        <v>0</v>
      </c>
      <c r="E183" s="7">
        <f>5.9*D183</f>
        <v>0</v>
      </c>
      <c r="F183" s="220">
        <v>0</v>
      </c>
      <c r="G183" s="97">
        <v>0</v>
      </c>
      <c r="H183" s="7">
        <f>5.9*G183</f>
        <v>0</v>
      </c>
      <c r="I183" s="220">
        <v>0</v>
      </c>
      <c r="J183" s="97">
        <v>0</v>
      </c>
      <c r="K183" s="7">
        <f>5.9*J183</f>
        <v>0</v>
      </c>
      <c r="L183" s="220">
        <v>0</v>
      </c>
      <c r="M183" s="97">
        <v>0</v>
      </c>
      <c r="N183" s="7">
        <f>5.9*M183</f>
        <v>0</v>
      </c>
      <c r="O183" s="230">
        <v>0</v>
      </c>
      <c r="P183" s="230">
        <v>0</v>
      </c>
      <c r="Q183" s="7">
        <f>5.9*P183</f>
        <v>0</v>
      </c>
      <c r="R183" s="246">
        <v>0</v>
      </c>
      <c r="S183" s="246">
        <v>0</v>
      </c>
      <c r="T183" s="7">
        <f>5.9*S183</f>
        <v>0</v>
      </c>
      <c r="U183" s="25">
        <f t="shared" ref="U183:W186" si="44">U151+C183+F183+I183+L183+O183+R183</f>
        <v>0</v>
      </c>
      <c r="V183" s="30">
        <f t="shared" si="44"/>
        <v>0</v>
      </c>
      <c r="W183" s="12">
        <f t="shared" si="44"/>
        <v>0</v>
      </c>
    </row>
    <row r="184" spans="1:26" ht="15.75" x14ac:dyDescent="0.3">
      <c r="A184" s="8" t="s">
        <v>21</v>
      </c>
      <c r="B184" s="22" t="s">
        <v>28</v>
      </c>
      <c r="C184" s="97">
        <v>0</v>
      </c>
      <c r="D184" s="97">
        <v>0</v>
      </c>
      <c r="E184" s="7">
        <f>5.15*D184</f>
        <v>0</v>
      </c>
      <c r="F184" s="220">
        <v>45</v>
      </c>
      <c r="G184" s="97">
        <v>0</v>
      </c>
      <c r="H184" s="7">
        <f>5.15*G184</f>
        <v>0</v>
      </c>
      <c r="I184" s="220">
        <v>0</v>
      </c>
      <c r="J184" s="97">
        <v>0</v>
      </c>
      <c r="K184" s="7">
        <f>5.15*J184</f>
        <v>0</v>
      </c>
      <c r="L184" s="220">
        <v>0</v>
      </c>
      <c r="M184" s="97">
        <v>0</v>
      </c>
      <c r="N184" s="7">
        <f>5.15*M184</f>
        <v>0</v>
      </c>
      <c r="O184" s="230">
        <v>0</v>
      </c>
      <c r="P184" s="230">
        <v>5</v>
      </c>
      <c r="Q184" s="7">
        <f>5.15*P184</f>
        <v>25.75</v>
      </c>
      <c r="R184" s="246">
        <v>0</v>
      </c>
      <c r="S184" s="246">
        <v>40</v>
      </c>
      <c r="T184" s="7">
        <f>5.15*S184</f>
        <v>206</v>
      </c>
      <c r="U184" s="25">
        <f>U152+C184+F184+I184+L184+O184+R184</f>
        <v>45</v>
      </c>
      <c r="V184" s="30">
        <f t="shared" si="44"/>
        <v>45</v>
      </c>
      <c r="W184" s="12">
        <f t="shared" si="44"/>
        <v>231.75</v>
      </c>
    </row>
    <row r="185" spans="1:26" ht="15.75" x14ac:dyDescent="0.3">
      <c r="A185" s="8" t="s">
        <v>22</v>
      </c>
      <c r="B185" s="22" t="s">
        <v>25</v>
      </c>
      <c r="C185" s="97">
        <v>0</v>
      </c>
      <c r="D185" s="97">
        <v>0</v>
      </c>
      <c r="E185" s="7">
        <f>5*D185</f>
        <v>0</v>
      </c>
      <c r="F185" s="220">
        <v>0</v>
      </c>
      <c r="G185" s="97">
        <v>0</v>
      </c>
      <c r="H185" s="7">
        <f>5*G185</f>
        <v>0</v>
      </c>
      <c r="I185" s="220">
        <v>0</v>
      </c>
      <c r="J185" s="97">
        <v>0</v>
      </c>
      <c r="K185" s="7">
        <f>5*J185</f>
        <v>0</v>
      </c>
      <c r="L185" s="220">
        <v>0</v>
      </c>
      <c r="M185" s="97">
        <v>0</v>
      </c>
      <c r="N185" s="7">
        <f>5*M185</f>
        <v>0</v>
      </c>
      <c r="O185" s="230">
        <v>0</v>
      </c>
      <c r="P185" s="230">
        <v>0</v>
      </c>
      <c r="Q185" s="7">
        <f>5*P185</f>
        <v>0</v>
      </c>
      <c r="R185" s="246">
        <v>0</v>
      </c>
      <c r="S185" s="246">
        <v>0</v>
      </c>
      <c r="T185" s="7">
        <f>5*S185</f>
        <v>0</v>
      </c>
      <c r="U185" s="26">
        <f t="shared" si="44"/>
        <v>0</v>
      </c>
      <c r="V185" s="9">
        <f t="shared" si="44"/>
        <v>0</v>
      </c>
      <c r="W185" s="13">
        <f t="shared" si="44"/>
        <v>0</v>
      </c>
    </row>
    <row r="186" spans="1:26" ht="16.5" thickBot="1" x14ac:dyDescent="0.35">
      <c r="A186" s="50">
        <v>21</v>
      </c>
      <c r="B186" s="22" t="s">
        <v>39</v>
      </c>
      <c r="C186" s="97">
        <v>0</v>
      </c>
      <c r="D186" s="97">
        <v>0</v>
      </c>
      <c r="E186" s="7">
        <f>4*D186</f>
        <v>0</v>
      </c>
      <c r="F186" s="220">
        <v>0</v>
      </c>
      <c r="G186" s="97">
        <v>0</v>
      </c>
      <c r="H186" s="7">
        <f>4*G186</f>
        <v>0</v>
      </c>
      <c r="I186" s="220">
        <v>0</v>
      </c>
      <c r="J186" s="97">
        <v>0</v>
      </c>
      <c r="K186" s="7">
        <f>4*J186</f>
        <v>0</v>
      </c>
      <c r="L186" s="220">
        <v>0</v>
      </c>
      <c r="M186" s="97">
        <v>0</v>
      </c>
      <c r="N186" s="7">
        <f>4*M186</f>
        <v>0</v>
      </c>
      <c r="O186" s="230">
        <v>0</v>
      </c>
      <c r="P186" s="230">
        <v>0</v>
      </c>
      <c r="Q186" s="7">
        <f>4*P186</f>
        <v>0</v>
      </c>
      <c r="R186" s="246">
        <v>0</v>
      </c>
      <c r="S186" s="246">
        <v>0</v>
      </c>
      <c r="T186" s="7">
        <f>4*S186</f>
        <v>0</v>
      </c>
      <c r="U186" s="26">
        <f t="shared" si="44"/>
        <v>0</v>
      </c>
      <c r="V186" s="9">
        <f t="shared" si="44"/>
        <v>0</v>
      </c>
      <c r="W186" s="13">
        <f t="shared" si="44"/>
        <v>0</v>
      </c>
    </row>
    <row r="187" spans="1:26" ht="17.25" thickTop="1" thickBot="1" x14ac:dyDescent="0.35">
      <c r="A187" s="3"/>
      <c r="B187" s="23" t="s">
        <v>57</v>
      </c>
      <c r="C187" s="28">
        <f t="shared" ref="C187:T187" si="45">SUM(C166:C186)</f>
        <v>0</v>
      </c>
      <c r="D187" s="15">
        <f t="shared" si="45"/>
        <v>0</v>
      </c>
      <c r="E187" s="23">
        <f t="shared" si="45"/>
        <v>0</v>
      </c>
      <c r="F187" s="28">
        <f t="shared" si="45"/>
        <v>95</v>
      </c>
      <c r="G187" s="15">
        <f t="shared" si="45"/>
        <v>0</v>
      </c>
      <c r="H187" s="23">
        <f t="shared" si="45"/>
        <v>0</v>
      </c>
      <c r="I187" s="60">
        <f t="shared" si="45"/>
        <v>164</v>
      </c>
      <c r="J187" s="15">
        <f t="shared" si="45"/>
        <v>10</v>
      </c>
      <c r="K187" s="23">
        <f t="shared" si="45"/>
        <v>50</v>
      </c>
      <c r="L187" s="28">
        <f t="shared" si="45"/>
        <v>13</v>
      </c>
      <c r="M187" s="15">
        <f t="shared" si="45"/>
        <v>0</v>
      </c>
      <c r="N187" s="23">
        <f t="shared" si="45"/>
        <v>0</v>
      </c>
      <c r="O187" s="60">
        <f t="shared" si="45"/>
        <v>23</v>
      </c>
      <c r="P187" s="73">
        <f t="shared" si="45"/>
        <v>15</v>
      </c>
      <c r="Q187" s="91">
        <f t="shared" si="45"/>
        <v>75.75</v>
      </c>
      <c r="R187" s="60">
        <f t="shared" si="45"/>
        <v>54</v>
      </c>
      <c r="S187" s="73">
        <f t="shared" si="45"/>
        <v>40</v>
      </c>
      <c r="T187" s="23">
        <f t="shared" si="45"/>
        <v>206</v>
      </c>
      <c r="U187" s="28">
        <f>SUM(U166:U185)</f>
        <v>359</v>
      </c>
      <c r="V187" s="15">
        <f>SUM(V166:V185)</f>
        <v>239</v>
      </c>
      <c r="W187" s="16">
        <f>SUM(W166:W185)</f>
        <v>1183.4000000000001</v>
      </c>
    </row>
    <row r="188" spans="1:26" ht="16.5" thickTop="1" thickBot="1" x14ac:dyDescent="0.3">
      <c r="A188" s="17"/>
      <c r="B188" s="24" t="s">
        <v>58</v>
      </c>
      <c r="C188" s="17">
        <f>R156+C187</f>
        <v>0</v>
      </c>
      <c r="D188" s="17">
        <f>S156+D187</f>
        <v>0</v>
      </c>
      <c r="E188" s="17">
        <f>T156+E187</f>
        <v>851.65</v>
      </c>
      <c r="F188" s="17">
        <f t="shared" ref="F188:T188" si="46">C188+F187</f>
        <v>95</v>
      </c>
      <c r="G188" s="18">
        <f t="shared" si="46"/>
        <v>0</v>
      </c>
      <c r="H188" s="24">
        <f t="shared" si="46"/>
        <v>851.65</v>
      </c>
      <c r="I188" s="61">
        <f t="shared" si="46"/>
        <v>259</v>
      </c>
      <c r="J188" s="18">
        <f t="shared" si="46"/>
        <v>10</v>
      </c>
      <c r="K188" s="19">
        <f t="shared" si="46"/>
        <v>901.65</v>
      </c>
      <c r="L188" s="17">
        <f t="shared" si="46"/>
        <v>272</v>
      </c>
      <c r="M188" s="18">
        <f t="shared" si="46"/>
        <v>10</v>
      </c>
      <c r="N188" s="19">
        <f t="shared" si="46"/>
        <v>901.65</v>
      </c>
      <c r="O188" s="61">
        <f t="shared" si="46"/>
        <v>295</v>
      </c>
      <c r="P188" s="79">
        <f t="shared" si="46"/>
        <v>25</v>
      </c>
      <c r="Q188" s="101">
        <f t="shared" si="46"/>
        <v>977.4</v>
      </c>
      <c r="R188" s="61">
        <f t="shared" si="46"/>
        <v>349</v>
      </c>
      <c r="S188" s="79">
        <f t="shared" si="46"/>
        <v>65</v>
      </c>
      <c r="T188" s="19">
        <f t="shared" si="46"/>
        <v>1183.4000000000001</v>
      </c>
      <c r="U188" s="33"/>
      <c r="V188" s="18"/>
      <c r="W188" s="19"/>
    </row>
    <row r="189" spans="1:26" ht="16.5" thickTop="1" x14ac:dyDescent="0.3">
      <c r="A189" s="2"/>
      <c r="B189" s="2"/>
      <c r="C189" s="2"/>
      <c r="D189" s="2"/>
      <c r="E189" s="2"/>
      <c r="F189" s="2"/>
      <c r="G189" s="2"/>
      <c r="H189" s="2"/>
      <c r="I189" s="62"/>
      <c r="J189" s="2"/>
      <c r="K189" s="2"/>
      <c r="L189" s="2"/>
      <c r="M189" s="2"/>
      <c r="N189" s="2"/>
      <c r="O189" s="62"/>
      <c r="P189" s="62"/>
      <c r="Q189" s="62"/>
      <c r="R189" s="62"/>
      <c r="S189" s="62"/>
      <c r="T189" s="2"/>
      <c r="U189" s="2"/>
      <c r="V189" s="2"/>
      <c r="W189" s="2"/>
    </row>
    <row r="190" spans="1:26" ht="15.75" x14ac:dyDescent="0.3">
      <c r="A190" s="2"/>
      <c r="B190" s="2" t="s">
        <v>52</v>
      </c>
      <c r="C190" s="2" t="s">
        <v>53</v>
      </c>
      <c r="D190" s="2"/>
      <c r="E190" s="2"/>
      <c r="F190" s="2"/>
      <c r="G190" s="2"/>
      <c r="H190" s="2"/>
      <c r="I190" s="62"/>
      <c r="J190" s="2"/>
      <c r="K190" s="2"/>
      <c r="L190" s="2"/>
      <c r="M190" s="2"/>
      <c r="N190" s="2"/>
      <c r="O190" s="62"/>
      <c r="P190" s="62"/>
      <c r="Q190" s="62"/>
      <c r="R190" s="62"/>
      <c r="S190" s="62"/>
      <c r="T190" s="2"/>
      <c r="U190" s="2"/>
      <c r="V190" s="2"/>
      <c r="W190" s="2"/>
    </row>
    <row r="191" spans="1:26" ht="15.75" x14ac:dyDescent="0.3">
      <c r="A191" s="2"/>
      <c r="B191" s="2"/>
      <c r="C191" s="2" t="s">
        <v>54</v>
      </c>
      <c r="D191" s="2"/>
      <c r="E191" s="2"/>
      <c r="F191" s="2"/>
      <c r="G191" s="2"/>
      <c r="H191" s="2"/>
      <c r="I191" s="62"/>
      <c r="J191" s="2"/>
      <c r="K191" s="2"/>
      <c r="L191" s="2"/>
      <c r="M191" s="2"/>
      <c r="N191" s="2"/>
      <c r="O191" s="62"/>
      <c r="P191" s="62"/>
      <c r="Q191" s="62"/>
      <c r="R191" s="62"/>
      <c r="S191" s="62"/>
      <c r="T191" s="2"/>
      <c r="U191" s="2"/>
      <c r="V191" s="2"/>
      <c r="W191" s="2"/>
    </row>
    <row r="192" spans="1:26" ht="15.75" x14ac:dyDescent="0.3">
      <c r="A192" s="2"/>
      <c r="B192" s="2"/>
      <c r="C192" s="2" t="s">
        <v>105</v>
      </c>
      <c r="D192" s="2"/>
      <c r="E192" s="2"/>
      <c r="F192" s="2"/>
      <c r="G192" s="2"/>
      <c r="H192" s="2"/>
      <c r="I192" s="62"/>
      <c r="J192" s="2"/>
      <c r="K192" s="2"/>
      <c r="L192" s="2"/>
      <c r="M192" s="2"/>
      <c r="N192" s="2"/>
      <c r="O192" s="62"/>
      <c r="P192" s="62"/>
      <c r="Q192" s="62"/>
      <c r="R192" s="62"/>
      <c r="S192" s="62"/>
      <c r="T192" s="2"/>
      <c r="U192" s="2"/>
      <c r="V192" s="2"/>
      <c r="W192" s="2"/>
    </row>
    <row r="193" spans="1:23" ht="16.5" thickBot="1" x14ac:dyDescent="0.35">
      <c r="A193" s="2"/>
      <c r="B193" s="1" t="s">
        <v>55</v>
      </c>
      <c r="C193" s="1" t="s">
        <v>89</v>
      </c>
      <c r="D193" s="2"/>
      <c r="E193" s="2"/>
      <c r="F193" s="2"/>
      <c r="G193" s="2"/>
      <c r="H193" s="2"/>
      <c r="I193" s="62"/>
      <c r="J193" s="2"/>
      <c r="K193" s="2"/>
      <c r="L193" s="2"/>
      <c r="M193" s="2"/>
      <c r="N193" s="2"/>
      <c r="O193" s="62"/>
      <c r="P193" s="62"/>
      <c r="Q193" s="62"/>
      <c r="R193" s="62"/>
      <c r="S193" s="62"/>
      <c r="T193" s="2"/>
      <c r="U193" s="2"/>
      <c r="V193" s="2"/>
      <c r="W193" s="2"/>
    </row>
    <row r="194" spans="1:23" ht="16.5" thickTop="1" x14ac:dyDescent="0.3">
      <c r="A194" s="262" t="s">
        <v>0</v>
      </c>
      <c r="B194" s="265" t="s">
        <v>1</v>
      </c>
      <c r="C194" s="268" t="s">
        <v>40</v>
      </c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70"/>
      <c r="U194" s="277" t="s">
        <v>46</v>
      </c>
      <c r="V194" s="271"/>
      <c r="W194" s="272"/>
    </row>
    <row r="195" spans="1:23" ht="15.75" x14ac:dyDescent="0.3">
      <c r="A195" s="263"/>
      <c r="B195" s="266"/>
      <c r="C195" s="259" t="s">
        <v>41</v>
      </c>
      <c r="D195" s="260"/>
      <c r="E195" s="261"/>
      <c r="F195" s="260" t="s">
        <v>42</v>
      </c>
      <c r="G195" s="260"/>
      <c r="H195" s="261"/>
      <c r="I195" s="260" t="s">
        <v>43</v>
      </c>
      <c r="J195" s="260"/>
      <c r="K195" s="261"/>
      <c r="L195" s="260" t="s">
        <v>44</v>
      </c>
      <c r="M195" s="260"/>
      <c r="N195" s="261"/>
      <c r="O195" s="280" t="s">
        <v>2</v>
      </c>
      <c r="P195" s="280"/>
      <c r="Q195" s="281"/>
      <c r="R195" s="260" t="s">
        <v>45</v>
      </c>
      <c r="S195" s="260"/>
      <c r="T195" s="261"/>
      <c r="U195" s="278"/>
      <c r="V195" s="273"/>
      <c r="W195" s="274"/>
    </row>
    <row r="196" spans="1:23" ht="16.5" thickBot="1" x14ac:dyDescent="0.35">
      <c r="A196" s="264"/>
      <c r="B196" s="267"/>
      <c r="C196" s="43" t="s">
        <v>47</v>
      </c>
      <c r="D196" s="44" t="s">
        <v>48</v>
      </c>
      <c r="E196" s="45" t="s">
        <v>103</v>
      </c>
      <c r="F196" s="116" t="s">
        <v>47</v>
      </c>
      <c r="G196" s="44" t="s">
        <v>48</v>
      </c>
      <c r="H196" s="45" t="s">
        <v>103</v>
      </c>
      <c r="I196" s="117" t="s">
        <v>47</v>
      </c>
      <c r="J196" s="44" t="s">
        <v>48</v>
      </c>
      <c r="K196" s="45" t="s">
        <v>103</v>
      </c>
      <c r="L196" s="116" t="s">
        <v>47</v>
      </c>
      <c r="M196" s="44" t="s">
        <v>48</v>
      </c>
      <c r="N196" s="45" t="s">
        <v>103</v>
      </c>
      <c r="O196" s="117" t="s">
        <v>47</v>
      </c>
      <c r="P196" s="75" t="s">
        <v>48</v>
      </c>
      <c r="Q196" s="99" t="s">
        <v>103</v>
      </c>
      <c r="R196" s="117" t="s">
        <v>47</v>
      </c>
      <c r="S196" s="75" t="s">
        <v>48</v>
      </c>
      <c r="T196" s="45" t="s">
        <v>103</v>
      </c>
      <c r="U196" s="43" t="s">
        <v>47</v>
      </c>
      <c r="V196" s="44" t="s">
        <v>48</v>
      </c>
      <c r="W196" s="45" t="s">
        <v>103</v>
      </c>
    </row>
    <row r="197" spans="1:23" ht="17.25" thickTop="1" thickBot="1" x14ac:dyDescent="0.35">
      <c r="A197" s="3" t="s">
        <v>3</v>
      </c>
      <c r="B197" s="20" t="s">
        <v>4</v>
      </c>
      <c r="C197" s="3" t="s">
        <v>5</v>
      </c>
      <c r="D197" s="4" t="s">
        <v>6</v>
      </c>
      <c r="E197" s="5" t="s">
        <v>7</v>
      </c>
      <c r="F197" s="29" t="s">
        <v>8</v>
      </c>
      <c r="G197" s="4" t="s">
        <v>9</v>
      </c>
      <c r="H197" s="5" t="s">
        <v>10</v>
      </c>
      <c r="I197" s="72" t="s">
        <v>11</v>
      </c>
      <c r="J197" s="4" t="s">
        <v>12</v>
      </c>
      <c r="K197" s="5" t="s">
        <v>13</v>
      </c>
      <c r="L197" s="29" t="s">
        <v>14</v>
      </c>
      <c r="M197" s="4" t="s">
        <v>15</v>
      </c>
      <c r="N197" s="5" t="s">
        <v>16</v>
      </c>
      <c r="O197" s="72" t="s">
        <v>17</v>
      </c>
      <c r="P197" s="76" t="s">
        <v>18</v>
      </c>
      <c r="Q197" s="103" t="s">
        <v>19</v>
      </c>
      <c r="R197" s="72" t="s">
        <v>20</v>
      </c>
      <c r="S197" s="76" t="s">
        <v>21</v>
      </c>
      <c r="T197" s="5" t="s">
        <v>22</v>
      </c>
      <c r="U197" s="29" t="s">
        <v>49</v>
      </c>
      <c r="V197" s="4" t="s">
        <v>50</v>
      </c>
      <c r="W197" s="5" t="s">
        <v>51</v>
      </c>
    </row>
    <row r="198" spans="1:23" ht="16.5" thickTop="1" x14ac:dyDescent="0.3">
      <c r="A198" s="6" t="s">
        <v>3</v>
      </c>
      <c r="B198" s="21" t="s">
        <v>23</v>
      </c>
      <c r="C198" s="220">
        <v>2</v>
      </c>
      <c r="D198" s="222">
        <v>1</v>
      </c>
      <c r="E198" s="13">
        <f>6.4*D198</f>
        <v>6.4</v>
      </c>
      <c r="F198" s="220">
        <v>1</v>
      </c>
      <c r="G198" s="143">
        <v>2</v>
      </c>
      <c r="H198" s="13">
        <f>6.4*G198</f>
        <v>12.8</v>
      </c>
      <c r="I198" s="220">
        <v>2</v>
      </c>
      <c r="J198" s="222">
        <v>2</v>
      </c>
      <c r="K198" s="13">
        <f>6.4*J198</f>
        <v>12.8</v>
      </c>
      <c r="L198" s="199">
        <v>0</v>
      </c>
      <c r="M198" s="170">
        <v>1</v>
      </c>
      <c r="N198" s="13">
        <f>6.4*M198</f>
        <v>6.4</v>
      </c>
      <c r="O198" s="177">
        <v>0</v>
      </c>
      <c r="P198" s="179">
        <v>2</v>
      </c>
      <c r="Q198" s="13">
        <f>6.4*P198</f>
        <v>12.8</v>
      </c>
      <c r="R198" s="186">
        <v>2</v>
      </c>
      <c r="S198" s="188">
        <v>1</v>
      </c>
      <c r="T198" s="13">
        <f>6.4*S198</f>
        <v>6.4</v>
      </c>
      <c r="U198" s="38">
        <f>C198+F198+I198+L198+O198+R198</f>
        <v>7</v>
      </c>
      <c r="V198" s="41">
        <f>D198+G198+J198+M198+P198+S198</f>
        <v>9</v>
      </c>
      <c r="W198" s="9">
        <f>6.45*V198</f>
        <v>58.050000000000004</v>
      </c>
    </row>
    <row r="199" spans="1:23" ht="15.75" x14ac:dyDescent="0.3">
      <c r="A199" s="8" t="s">
        <v>4</v>
      </c>
      <c r="B199" s="22" t="s">
        <v>29</v>
      </c>
      <c r="C199" s="220">
        <v>6</v>
      </c>
      <c r="D199" s="222">
        <v>0</v>
      </c>
      <c r="E199" s="13">
        <f>6.2*D199</f>
        <v>0</v>
      </c>
      <c r="F199" s="220">
        <v>6</v>
      </c>
      <c r="G199" s="143">
        <v>6</v>
      </c>
      <c r="H199" s="13">
        <f>6.2*G199</f>
        <v>37.200000000000003</v>
      </c>
      <c r="I199" s="220">
        <v>6</v>
      </c>
      <c r="J199" s="222">
        <v>6</v>
      </c>
      <c r="K199" s="13">
        <f>6.2*J199</f>
        <v>37.200000000000003</v>
      </c>
      <c r="L199" s="199">
        <v>6</v>
      </c>
      <c r="M199" s="170">
        <v>0</v>
      </c>
      <c r="N199" s="13">
        <f>6.2*M199</f>
        <v>0</v>
      </c>
      <c r="O199" s="177">
        <v>11</v>
      </c>
      <c r="P199" s="179">
        <v>6</v>
      </c>
      <c r="Q199" s="13">
        <f>6.2*P199</f>
        <v>37.200000000000003</v>
      </c>
      <c r="R199" s="186">
        <v>11</v>
      </c>
      <c r="S199" s="188">
        <v>6</v>
      </c>
      <c r="T199" s="13">
        <f>6.2*S199</f>
        <v>37.200000000000003</v>
      </c>
      <c r="U199" s="25">
        <f t="shared" ref="U199:V218" si="47">C199+F199+I199+L199+O199+R199</f>
        <v>46</v>
      </c>
      <c r="V199" s="30">
        <f t="shared" si="47"/>
        <v>24</v>
      </c>
      <c r="W199" s="9">
        <f>4.85*V199</f>
        <v>116.39999999999999</v>
      </c>
    </row>
    <row r="200" spans="1:23" ht="15.75" x14ac:dyDescent="0.3">
      <c r="A200" s="8" t="s">
        <v>5</v>
      </c>
      <c r="B200" s="22" t="s">
        <v>30</v>
      </c>
      <c r="C200" s="220">
        <v>2</v>
      </c>
      <c r="D200" s="222">
        <v>4</v>
      </c>
      <c r="E200" s="13">
        <f>6.75*D200</f>
        <v>27</v>
      </c>
      <c r="F200" s="220">
        <v>3</v>
      </c>
      <c r="G200" s="143">
        <v>6</v>
      </c>
      <c r="H200" s="13">
        <f>6.75*G200</f>
        <v>40.5</v>
      </c>
      <c r="I200" s="220">
        <v>4</v>
      </c>
      <c r="J200" s="222">
        <v>2</v>
      </c>
      <c r="K200" s="13">
        <f>6.75*J200</f>
        <v>13.5</v>
      </c>
      <c r="L200" s="199">
        <v>4</v>
      </c>
      <c r="M200" s="170">
        <v>3</v>
      </c>
      <c r="N200" s="13">
        <f>6.75*M200</f>
        <v>20.25</v>
      </c>
      <c r="O200" s="177">
        <v>4</v>
      </c>
      <c r="P200" s="179">
        <v>4</v>
      </c>
      <c r="Q200" s="13">
        <f>6.75*P200</f>
        <v>27</v>
      </c>
      <c r="R200" s="186">
        <v>4</v>
      </c>
      <c r="S200" s="188">
        <v>4</v>
      </c>
      <c r="T200" s="13">
        <f>6.75*S200</f>
        <v>27</v>
      </c>
      <c r="U200" s="25">
        <f t="shared" si="47"/>
        <v>21</v>
      </c>
      <c r="V200" s="30">
        <f t="shared" si="47"/>
        <v>23</v>
      </c>
      <c r="W200" s="9">
        <f>6.45*V200</f>
        <v>148.35</v>
      </c>
    </row>
    <row r="201" spans="1:23" ht="15.75" x14ac:dyDescent="0.3">
      <c r="A201" s="8" t="s">
        <v>6</v>
      </c>
      <c r="B201" s="22" t="s">
        <v>38</v>
      </c>
      <c r="C201" s="220">
        <v>1</v>
      </c>
      <c r="D201" s="222">
        <v>0</v>
      </c>
      <c r="E201" s="13">
        <f>6.5*D201</f>
        <v>0</v>
      </c>
      <c r="F201" s="220">
        <v>2</v>
      </c>
      <c r="G201" s="143">
        <v>0</v>
      </c>
      <c r="H201" s="13">
        <f>6.5*G201</f>
        <v>0</v>
      </c>
      <c r="I201" s="220">
        <v>2</v>
      </c>
      <c r="J201" s="222">
        <v>0</v>
      </c>
      <c r="K201" s="13">
        <f>6.5*J201</f>
        <v>0</v>
      </c>
      <c r="L201" s="199">
        <v>2</v>
      </c>
      <c r="M201" s="170">
        <v>0</v>
      </c>
      <c r="N201" s="13">
        <f>6.5*M201</f>
        <v>0</v>
      </c>
      <c r="O201" s="177">
        <v>1</v>
      </c>
      <c r="P201" s="179">
        <v>0</v>
      </c>
      <c r="Q201" s="13">
        <f>6.5*P201</f>
        <v>0</v>
      </c>
      <c r="R201" s="186">
        <v>2</v>
      </c>
      <c r="S201" s="188">
        <v>0</v>
      </c>
      <c r="T201" s="13">
        <f>6.5*S201</f>
        <v>0</v>
      </c>
      <c r="U201" s="25">
        <f t="shared" si="47"/>
        <v>10</v>
      </c>
      <c r="V201" s="30">
        <f t="shared" si="47"/>
        <v>0</v>
      </c>
      <c r="W201" s="9">
        <f>6.18*V201</f>
        <v>0</v>
      </c>
    </row>
    <row r="202" spans="1:23" ht="15.75" x14ac:dyDescent="0.3">
      <c r="A202" s="8" t="s">
        <v>7</v>
      </c>
      <c r="B202" s="22" t="s">
        <v>36</v>
      </c>
      <c r="C202" s="220">
        <v>6</v>
      </c>
      <c r="D202" s="222">
        <v>6</v>
      </c>
      <c r="E202" s="13">
        <f>5.95*D202</f>
        <v>35.700000000000003</v>
      </c>
      <c r="F202" s="220">
        <v>10</v>
      </c>
      <c r="G202" s="143">
        <v>8</v>
      </c>
      <c r="H202" s="13">
        <f>5.95*G202</f>
        <v>47.6</v>
      </c>
      <c r="I202" s="220">
        <v>6</v>
      </c>
      <c r="J202" s="222">
        <v>6</v>
      </c>
      <c r="K202" s="13">
        <f>5.95*J202</f>
        <v>35.700000000000003</v>
      </c>
      <c r="L202" s="199">
        <v>7</v>
      </c>
      <c r="M202" s="170">
        <v>6</v>
      </c>
      <c r="N202" s="13">
        <f>5.95*M202</f>
        <v>35.700000000000003</v>
      </c>
      <c r="O202" s="177">
        <v>7</v>
      </c>
      <c r="P202" s="179">
        <v>6</v>
      </c>
      <c r="Q202" s="13">
        <f>5.95*P202</f>
        <v>35.700000000000003</v>
      </c>
      <c r="R202" s="186">
        <v>8</v>
      </c>
      <c r="S202" s="188">
        <v>4</v>
      </c>
      <c r="T202" s="13">
        <f>5.95*S202</f>
        <v>23.8</v>
      </c>
      <c r="U202" s="25">
        <f t="shared" si="47"/>
        <v>44</v>
      </c>
      <c r="V202" s="30">
        <f t="shared" si="47"/>
        <v>36</v>
      </c>
      <c r="W202" s="9">
        <f>5.95*V202</f>
        <v>214.20000000000002</v>
      </c>
    </row>
    <row r="203" spans="1:23" ht="15.75" x14ac:dyDescent="0.3">
      <c r="A203" s="8" t="s">
        <v>8</v>
      </c>
      <c r="B203" s="22" t="s">
        <v>24</v>
      </c>
      <c r="C203" s="220">
        <v>1</v>
      </c>
      <c r="D203" s="222">
        <v>0</v>
      </c>
      <c r="E203" s="13">
        <f>5.5*D203</f>
        <v>0</v>
      </c>
      <c r="F203" s="220">
        <v>0</v>
      </c>
      <c r="G203" s="143">
        <v>0</v>
      </c>
      <c r="H203" s="13">
        <f>5.5*G203</f>
        <v>0</v>
      </c>
      <c r="I203" s="220">
        <v>0</v>
      </c>
      <c r="J203" s="222">
        <v>2</v>
      </c>
      <c r="K203" s="13">
        <f>5.5*J203</f>
        <v>11</v>
      </c>
      <c r="L203" s="199">
        <v>0</v>
      </c>
      <c r="M203" s="170">
        <v>0</v>
      </c>
      <c r="N203" s="13">
        <f>5.5*M203</f>
        <v>0</v>
      </c>
      <c r="O203" s="177">
        <v>0</v>
      </c>
      <c r="P203" s="179">
        <v>0</v>
      </c>
      <c r="Q203" s="13">
        <f>5.5*P203</f>
        <v>0</v>
      </c>
      <c r="R203" s="186">
        <v>0</v>
      </c>
      <c r="S203" s="188">
        <v>0</v>
      </c>
      <c r="T203" s="13">
        <f>5.5*S203</f>
        <v>0</v>
      </c>
      <c r="U203" s="25">
        <f t="shared" si="47"/>
        <v>1</v>
      </c>
      <c r="V203" s="30">
        <f t="shared" si="47"/>
        <v>2</v>
      </c>
      <c r="W203" s="9">
        <f>5.32*V203</f>
        <v>10.64</v>
      </c>
    </row>
    <row r="204" spans="1:23" ht="15.75" x14ac:dyDescent="0.3">
      <c r="A204" s="8" t="s">
        <v>9</v>
      </c>
      <c r="B204" s="22" t="s">
        <v>96</v>
      </c>
      <c r="C204" s="220">
        <v>1</v>
      </c>
      <c r="D204" s="222">
        <v>2</v>
      </c>
      <c r="E204" s="13">
        <f>5.5*D204</f>
        <v>11</v>
      </c>
      <c r="F204" s="220">
        <v>1</v>
      </c>
      <c r="G204" s="143">
        <v>0</v>
      </c>
      <c r="H204" s="13">
        <f>5.5*G204</f>
        <v>0</v>
      </c>
      <c r="I204" s="220">
        <v>0</v>
      </c>
      <c r="J204" s="222">
        <v>0</v>
      </c>
      <c r="K204" s="13">
        <f>5.5*J204</f>
        <v>0</v>
      </c>
      <c r="L204" s="199">
        <v>0</v>
      </c>
      <c r="M204" s="170">
        <v>0</v>
      </c>
      <c r="N204" s="13">
        <f>5.5*M204</f>
        <v>0</v>
      </c>
      <c r="O204" s="177">
        <v>0</v>
      </c>
      <c r="P204" s="179">
        <v>0</v>
      </c>
      <c r="Q204" s="13">
        <f>5.5*P204</f>
        <v>0</v>
      </c>
      <c r="R204" s="186">
        <v>0</v>
      </c>
      <c r="S204" s="188">
        <v>0</v>
      </c>
      <c r="T204" s="13">
        <f>5.5*S204</f>
        <v>0</v>
      </c>
      <c r="U204" s="25">
        <f t="shared" si="47"/>
        <v>2</v>
      </c>
      <c r="V204" s="30">
        <f t="shared" si="47"/>
        <v>2</v>
      </c>
      <c r="W204" s="9">
        <f>6.85*V204</f>
        <v>13.7</v>
      </c>
    </row>
    <row r="205" spans="1:23" ht="15.75" x14ac:dyDescent="0.3">
      <c r="A205" s="8" t="s">
        <v>10</v>
      </c>
      <c r="B205" s="22" t="s">
        <v>97</v>
      </c>
      <c r="C205" s="220">
        <v>2</v>
      </c>
      <c r="D205" s="222">
        <v>0</v>
      </c>
      <c r="E205" s="13">
        <f>6.5*D205</f>
        <v>0</v>
      </c>
      <c r="F205" s="220">
        <v>3</v>
      </c>
      <c r="G205" s="143">
        <v>0</v>
      </c>
      <c r="H205" s="13">
        <f>6.5*G205</f>
        <v>0</v>
      </c>
      <c r="I205" s="220">
        <v>1</v>
      </c>
      <c r="J205" s="222">
        <v>0</v>
      </c>
      <c r="K205" s="13">
        <f>6.5*J205</f>
        <v>0</v>
      </c>
      <c r="L205" s="199">
        <v>3</v>
      </c>
      <c r="M205" s="170">
        <v>0</v>
      </c>
      <c r="N205" s="13">
        <f>6.5*M205</f>
        <v>0</v>
      </c>
      <c r="O205" s="177">
        <v>1</v>
      </c>
      <c r="P205" s="179">
        <v>0</v>
      </c>
      <c r="Q205" s="13">
        <f>6.5*P205</f>
        <v>0</v>
      </c>
      <c r="R205" s="186">
        <v>0</v>
      </c>
      <c r="S205" s="188">
        <v>0</v>
      </c>
      <c r="T205" s="13">
        <f>6.5*S205</f>
        <v>0</v>
      </c>
      <c r="U205" s="25">
        <f t="shared" si="47"/>
        <v>10</v>
      </c>
      <c r="V205" s="30">
        <f t="shared" si="47"/>
        <v>0</v>
      </c>
      <c r="W205" s="9">
        <f>5.05*V205</f>
        <v>0</v>
      </c>
    </row>
    <row r="206" spans="1:23" ht="15.75" x14ac:dyDescent="0.3">
      <c r="A206" s="8" t="s">
        <v>11</v>
      </c>
      <c r="B206" s="22" t="s">
        <v>33</v>
      </c>
      <c r="C206" s="220">
        <v>2</v>
      </c>
      <c r="D206" s="222">
        <v>3</v>
      </c>
      <c r="E206" s="13">
        <f>6.25*D206</f>
        <v>18.75</v>
      </c>
      <c r="F206" s="220">
        <v>2</v>
      </c>
      <c r="G206" s="143">
        <v>0</v>
      </c>
      <c r="H206" s="13">
        <f>6.25*G206</f>
        <v>0</v>
      </c>
      <c r="I206" s="220">
        <v>0</v>
      </c>
      <c r="J206" s="222">
        <v>1</v>
      </c>
      <c r="K206" s="13">
        <f>6.25*J206</f>
        <v>6.25</v>
      </c>
      <c r="L206" s="199">
        <v>0</v>
      </c>
      <c r="M206" s="170">
        <v>0</v>
      </c>
      <c r="N206" s="13">
        <f>6.25*M206</f>
        <v>0</v>
      </c>
      <c r="O206" s="177">
        <v>0</v>
      </c>
      <c r="P206" s="179">
        <v>0</v>
      </c>
      <c r="Q206" s="13">
        <f>6.25*P206</f>
        <v>0</v>
      </c>
      <c r="R206" s="186">
        <v>2</v>
      </c>
      <c r="S206" s="188">
        <v>2</v>
      </c>
      <c r="T206" s="13">
        <f>6.25*S206</f>
        <v>12.5</v>
      </c>
      <c r="U206" s="25">
        <f t="shared" si="47"/>
        <v>6</v>
      </c>
      <c r="V206" s="30">
        <f t="shared" si="47"/>
        <v>6</v>
      </c>
      <c r="W206" s="9">
        <f>4.95*V206</f>
        <v>29.700000000000003</v>
      </c>
    </row>
    <row r="207" spans="1:23" ht="15.75" x14ac:dyDescent="0.3">
      <c r="A207" s="8" t="s">
        <v>12</v>
      </c>
      <c r="B207" s="22" t="s">
        <v>27</v>
      </c>
      <c r="C207" s="220">
        <v>35</v>
      </c>
      <c r="D207" s="222">
        <v>12</v>
      </c>
      <c r="E207" s="13">
        <f>6.35*D207</f>
        <v>76.199999999999989</v>
      </c>
      <c r="F207" s="220">
        <v>2</v>
      </c>
      <c r="G207" s="143">
        <v>6</v>
      </c>
      <c r="H207" s="13">
        <f>6.35*G207</f>
        <v>38.099999999999994</v>
      </c>
      <c r="I207" s="220">
        <v>5</v>
      </c>
      <c r="J207" s="222">
        <v>35</v>
      </c>
      <c r="K207" s="13">
        <f>6.35*J207</f>
        <v>222.25</v>
      </c>
      <c r="L207" s="199">
        <v>8</v>
      </c>
      <c r="M207" s="170">
        <v>2</v>
      </c>
      <c r="N207" s="13">
        <f>6.35*M207</f>
        <v>12.7</v>
      </c>
      <c r="O207" s="177">
        <v>3</v>
      </c>
      <c r="P207" s="179">
        <v>3</v>
      </c>
      <c r="Q207" s="13">
        <f>6.35*P207</f>
        <v>19.049999999999997</v>
      </c>
      <c r="R207" s="186">
        <v>9</v>
      </c>
      <c r="S207" s="188">
        <v>7</v>
      </c>
      <c r="T207" s="13">
        <f>6.35*S207</f>
        <v>44.449999999999996</v>
      </c>
      <c r="U207" s="25">
        <f t="shared" si="47"/>
        <v>62</v>
      </c>
      <c r="V207" s="30">
        <f t="shared" si="47"/>
        <v>65</v>
      </c>
      <c r="W207" s="9">
        <f>5.15*V207</f>
        <v>334.75</v>
      </c>
    </row>
    <row r="208" spans="1:23" ht="15.75" x14ac:dyDescent="0.3">
      <c r="A208" s="8" t="s">
        <v>13</v>
      </c>
      <c r="B208" s="22" t="s">
        <v>31</v>
      </c>
      <c r="C208" s="220">
        <v>0</v>
      </c>
      <c r="D208" s="222">
        <v>0</v>
      </c>
      <c r="E208" s="13">
        <f>6.9*D208</f>
        <v>0</v>
      </c>
      <c r="F208" s="220">
        <v>2</v>
      </c>
      <c r="G208" s="143">
        <v>1</v>
      </c>
      <c r="H208" s="13">
        <f>6.9*G208</f>
        <v>6.9</v>
      </c>
      <c r="I208" s="220">
        <v>4</v>
      </c>
      <c r="J208" s="222">
        <v>0</v>
      </c>
      <c r="K208" s="13">
        <f>6.9*J208</f>
        <v>0</v>
      </c>
      <c r="L208" s="199">
        <v>0</v>
      </c>
      <c r="M208" s="170">
        <v>0</v>
      </c>
      <c r="N208" s="13">
        <f>6.9*M208</f>
        <v>0</v>
      </c>
      <c r="O208" s="177">
        <v>2</v>
      </c>
      <c r="P208" s="179">
        <v>0</v>
      </c>
      <c r="Q208" s="13">
        <f>6.9*P208</f>
        <v>0</v>
      </c>
      <c r="R208" s="186">
        <v>3</v>
      </c>
      <c r="S208" s="188">
        <v>0</v>
      </c>
      <c r="T208" s="13">
        <f>6.9*S208</f>
        <v>0</v>
      </c>
      <c r="U208" s="25">
        <f t="shared" si="47"/>
        <v>11</v>
      </c>
      <c r="V208" s="30">
        <f t="shared" si="47"/>
        <v>1</v>
      </c>
      <c r="W208" s="9">
        <f>6.91*V208</f>
        <v>6.91</v>
      </c>
    </row>
    <row r="209" spans="1:23" ht="15.75" x14ac:dyDescent="0.3">
      <c r="A209" s="8" t="s">
        <v>14</v>
      </c>
      <c r="B209" s="22" t="s">
        <v>32</v>
      </c>
      <c r="C209" s="220">
        <v>7</v>
      </c>
      <c r="D209" s="222">
        <v>5</v>
      </c>
      <c r="E209" s="13">
        <f>6.95*D209</f>
        <v>34.75</v>
      </c>
      <c r="F209" s="220">
        <v>2</v>
      </c>
      <c r="G209" s="143">
        <v>4</v>
      </c>
      <c r="H209" s="13">
        <f>6.95*G209</f>
        <v>27.8</v>
      </c>
      <c r="I209" s="220">
        <v>1</v>
      </c>
      <c r="J209" s="222">
        <v>5</v>
      </c>
      <c r="K209" s="13">
        <f>6.95*J209</f>
        <v>34.75</v>
      </c>
      <c r="L209" s="199">
        <v>12</v>
      </c>
      <c r="M209" s="170">
        <v>6</v>
      </c>
      <c r="N209" s="13">
        <f>6.95*M209</f>
        <v>41.7</v>
      </c>
      <c r="O209" s="177">
        <v>11</v>
      </c>
      <c r="P209" s="179">
        <v>9</v>
      </c>
      <c r="Q209" s="13">
        <f>6.95*P209</f>
        <v>62.550000000000004</v>
      </c>
      <c r="R209" s="186">
        <v>4</v>
      </c>
      <c r="S209" s="188">
        <v>1</v>
      </c>
      <c r="T209" s="13">
        <f>6.95*S209</f>
        <v>6.95</v>
      </c>
      <c r="U209" s="25">
        <f t="shared" si="47"/>
        <v>37</v>
      </c>
      <c r="V209" s="30">
        <f t="shared" si="47"/>
        <v>30</v>
      </c>
      <c r="W209" s="9">
        <f>6.74*V209</f>
        <v>202.20000000000002</v>
      </c>
    </row>
    <row r="210" spans="1:23" ht="15.75" x14ac:dyDescent="0.3">
      <c r="A210" s="8" t="s">
        <v>15</v>
      </c>
      <c r="B210" s="22" t="s">
        <v>98</v>
      </c>
      <c r="C210" s="220">
        <v>2</v>
      </c>
      <c r="D210" s="222">
        <v>0</v>
      </c>
      <c r="E210" s="13">
        <f>6.5*D210</f>
        <v>0</v>
      </c>
      <c r="F210" s="220">
        <v>0</v>
      </c>
      <c r="G210" s="143">
        <v>0</v>
      </c>
      <c r="H210" s="13">
        <f>6.5*G210</f>
        <v>0</v>
      </c>
      <c r="I210" s="220">
        <v>2</v>
      </c>
      <c r="J210" s="222">
        <v>1</v>
      </c>
      <c r="K210" s="13">
        <f>6.5*J210</f>
        <v>6.5</v>
      </c>
      <c r="L210" s="199">
        <v>3</v>
      </c>
      <c r="M210" s="170">
        <v>1</v>
      </c>
      <c r="N210" s="13">
        <f>6.5*M210</f>
        <v>6.5</v>
      </c>
      <c r="O210" s="177">
        <v>2</v>
      </c>
      <c r="P210" s="179">
        <v>2</v>
      </c>
      <c r="Q210" s="13">
        <f>6.5*P210</f>
        <v>13</v>
      </c>
      <c r="R210" s="186">
        <v>1</v>
      </c>
      <c r="S210" s="188">
        <v>1</v>
      </c>
      <c r="T210" s="13">
        <f>6.5*S210</f>
        <v>6.5</v>
      </c>
      <c r="U210" s="25">
        <f t="shared" si="47"/>
        <v>10</v>
      </c>
      <c r="V210" s="30">
        <f t="shared" si="47"/>
        <v>5</v>
      </c>
      <c r="W210" s="9">
        <f>6.17*V210</f>
        <v>30.85</v>
      </c>
    </row>
    <row r="211" spans="1:23" ht="15.75" x14ac:dyDescent="0.3">
      <c r="A211" s="8" t="s">
        <v>16</v>
      </c>
      <c r="B211" s="22" t="s">
        <v>99</v>
      </c>
      <c r="C211" s="220">
        <v>1</v>
      </c>
      <c r="D211" s="222">
        <v>0</v>
      </c>
      <c r="E211" s="13">
        <f>6.35*D211</f>
        <v>0</v>
      </c>
      <c r="F211" s="220">
        <v>0</v>
      </c>
      <c r="G211" s="143">
        <v>0</v>
      </c>
      <c r="H211" s="13">
        <f>6.35*G211</f>
        <v>0</v>
      </c>
      <c r="I211" s="220">
        <v>2</v>
      </c>
      <c r="J211" s="222">
        <v>0</v>
      </c>
      <c r="K211" s="13">
        <f>6.35*J211</f>
        <v>0</v>
      </c>
      <c r="L211" s="199">
        <v>0</v>
      </c>
      <c r="M211" s="170">
        <v>0</v>
      </c>
      <c r="N211" s="13">
        <f>6.35*M211</f>
        <v>0</v>
      </c>
      <c r="O211" s="177">
        <v>0</v>
      </c>
      <c r="P211" s="179">
        <v>0</v>
      </c>
      <c r="Q211" s="13">
        <f>6.35*P211</f>
        <v>0</v>
      </c>
      <c r="R211" s="186">
        <v>1</v>
      </c>
      <c r="S211" s="188">
        <v>0</v>
      </c>
      <c r="T211" s="13">
        <f>6.35*S211</f>
        <v>0</v>
      </c>
      <c r="U211" s="25">
        <f t="shared" si="47"/>
        <v>4</v>
      </c>
      <c r="V211" s="30">
        <f t="shared" si="47"/>
        <v>0</v>
      </c>
      <c r="W211" s="9">
        <f>5.1*V211</f>
        <v>0</v>
      </c>
    </row>
    <row r="212" spans="1:23" ht="15.75" x14ac:dyDescent="0.3">
      <c r="A212" s="8" t="s">
        <v>17</v>
      </c>
      <c r="B212" s="22" t="s">
        <v>26</v>
      </c>
      <c r="C212" s="220">
        <v>1</v>
      </c>
      <c r="D212" s="222">
        <v>2</v>
      </c>
      <c r="E212" s="13">
        <f>6.98*D212</f>
        <v>13.96</v>
      </c>
      <c r="F212" s="220">
        <v>2</v>
      </c>
      <c r="G212" s="143">
        <v>4</v>
      </c>
      <c r="H212" s="13">
        <f>6.98*G212</f>
        <v>27.92</v>
      </c>
      <c r="I212" s="220">
        <v>1</v>
      </c>
      <c r="J212" s="222">
        <v>1</v>
      </c>
      <c r="K212" s="13">
        <f>6.98*J212</f>
        <v>6.98</v>
      </c>
      <c r="L212" s="199">
        <v>2</v>
      </c>
      <c r="M212" s="170">
        <v>4</v>
      </c>
      <c r="N212" s="13">
        <f>6.98*M212</f>
        <v>27.92</v>
      </c>
      <c r="O212" s="177">
        <v>0</v>
      </c>
      <c r="P212" s="179">
        <v>1</v>
      </c>
      <c r="Q212" s="13">
        <f>6.98*P212</f>
        <v>6.98</v>
      </c>
      <c r="R212" s="186">
        <v>0</v>
      </c>
      <c r="S212" s="188">
        <v>2</v>
      </c>
      <c r="T212" s="13">
        <f>6.98*S212</f>
        <v>13.96</v>
      </c>
      <c r="U212" s="25">
        <f t="shared" si="47"/>
        <v>6</v>
      </c>
      <c r="V212" s="30">
        <f t="shared" si="47"/>
        <v>14</v>
      </c>
      <c r="W212" s="9">
        <f>5.35*V212</f>
        <v>74.899999999999991</v>
      </c>
    </row>
    <row r="213" spans="1:23" ht="15.75" x14ac:dyDescent="0.3">
      <c r="A213" s="8" t="s">
        <v>18</v>
      </c>
      <c r="B213" s="22" t="s">
        <v>104</v>
      </c>
      <c r="C213" s="220">
        <v>1</v>
      </c>
      <c r="D213" s="222">
        <v>2</v>
      </c>
      <c r="E213" s="13">
        <f>6.5*D213</f>
        <v>13</v>
      </c>
      <c r="F213" s="220">
        <v>0</v>
      </c>
      <c r="G213" s="143">
        <v>0</v>
      </c>
      <c r="H213" s="13">
        <f>6.5*G213</f>
        <v>0</v>
      </c>
      <c r="I213" s="220">
        <v>1</v>
      </c>
      <c r="J213" s="222">
        <v>1</v>
      </c>
      <c r="K213" s="13">
        <f>6.5*J213</f>
        <v>6.5</v>
      </c>
      <c r="L213" s="199">
        <v>1</v>
      </c>
      <c r="M213" s="170">
        <v>1</v>
      </c>
      <c r="N213" s="13">
        <f>6.5*M213</f>
        <v>6.5</v>
      </c>
      <c r="O213" s="177">
        <v>0</v>
      </c>
      <c r="P213" s="179">
        <v>0</v>
      </c>
      <c r="Q213" s="13">
        <f>6.5*P213</f>
        <v>0</v>
      </c>
      <c r="R213" s="186">
        <v>1</v>
      </c>
      <c r="S213" s="188">
        <v>1</v>
      </c>
      <c r="T213" s="13">
        <f>6.5*S213</f>
        <v>6.5</v>
      </c>
      <c r="U213" s="25">
        <f t="shared" si="47"/>
        <v>4</v>
      </c>
      <c r="V213" s="30">
        <f t="shared" si="47"/>
        <v>5</v>
      </c>
      <c r="W213" s="9">
        <f>5.07*V213</f>
        <v>25.35</v>
      </c>
    </row>
    <row r="214" spans="1:23" ht="15.75" x14ac:dyDescent="0.3">
      <c r="A214" s="8" t="s">
        <v>19</v>
      </c>
      <c r="B214" s="22" t="s">
        <v>34</v>
      </c>
      <c r="C214" s="220">
        <v>2</v>
      </c>
      <c r="D214" s="222">
        <v>1</v>
      </c>
      <c r="E214" s="13">
        <f>6.45*D214</f>
        <v>6.45</v>
      </c>
      <c r="F214" s="220">
        <v>1</v>
      </c>
      <c r="G214" s="143">
        <v>1</v>
      </c>
      <c r="H214" s="13">
        <f>6.45*G214</f>
        <v>6.45</v>
      </c>
      <c r="I214" s="220">
        <v>1</v>
      </c>
      <c r="J214" s="222">
        <v>1</v>
      </c>
      <c r="K214" s="13">
        <f>6.45*J214</f>
        <v>6.45</v>
      </c>
      <c r="L214" s="199">
        <v>1</v>
      </c>
      <c r="M214" s="170">
        <v>1</v>
      </c>
      <c r="N214" s="13">
        <f>6.45*M214</f>
        <v>6.45</v>
      </c>
      <c r="O214" s="177">
        <v>1</v>
      </c>
      <c r="P214" s="179">
        <v>1</v>
      </c>
      <c r="Q214" s="13">
        <f>6.45*P214</f>
        <v>6.45</v>
      </c>
      <c r="R214" s="186">
        <v>0</v>
      </c>
      <c r="S214" s="188">
        <v>1</v>
      </c>
      <c r="T214" s="13">
        <f>6.45*S214</f>
        <v>6.45</v>
      </c>
      <c r="U214" s="25">
        <f t="shared" si="47"/>
        <v>6</v>
      </c>
      <c r="V214" s="30">
        <f t="shared" si="47"/>
        <v>6</v>
      </c>
      <c r="W214" s="9">
        <f>4.85*V214</f>
        <v>29.099999999999998</v>
      </c>
    </row>
    <row r="215" spans="1:23" ht="15.75" x14ac:dyDescent="0.3">
      <c r="A215" s="8" t="s">
        <v>20</v>
      </c>
      <c r="B215" s="22" t="s">
        <v>37</v>
      </c>
      <c r="C215" s="220">
        <v>3</v>
      </c>
      <c r="D215" s="222">
        <v>4</v>
      </c>
      <c r="E215" s="13">
        <f>6.5*D215</f>
        <v>26</v>
      </c>
      <c r="F215" s="220">
        <v>2</v>
      </c>
      <c r="G215" s="143">
        <v>3</v>
      </c>
      <c r="H215" s="13">
        <f>6.5*G215</f>
        <v>19.5</v>
      </c>
      <c r="I215" s="220">
        <v>2</v>
      </c>
      <c r="J215" s="222">
        <v>3</v>
      </c>
      <c r="K215" s="13">
        <f>6.5*J215</f>
        <v>19.5</v>
      </c>
      <c r="L215" s="199">
        <v>1</v>
      </c>
      <c r="M215" s="170">
        <v>2</v>
      </c>
      <c r="N215" s="13">
        <f>6.5*M215</f>
        <v>13</v>
      </c>
      <c r="O215" s="177">
        <v>3</v>
      </c>
      <c r="P215" s="179">
        <v>2</v>
      </c>
      <c r="Q215" s="13">
        <f>6.5*P215</f>
        <v>13</v>
      </c>
      <c r="R215" s="186">
        <v>3</v>
      </c>
      <c r="S215" s="188">
        <v>1</v>
      </c>
      <c r="T215" s="13">
        <f>6.5*S215</f>
        <v>6.5</v>
      </c>
      <c r="U215" s="25">
        <f t="shared" si="47"/>
        <v>14</v>
      </c>
      <c r="V215" s="30">
        <f t="shared" si="47"/>
        <v>15</v>
      </c>
      <c r="W215" s="9">
        <f>5.46*V215</f>
        <v>81.900000000000006</v>
      </c>
    </row>
    <row r="216" spans="1:23" ht="15.75" x14ac:dyDescent="0.3">
      <c r="A216" s="8" t="s">
        <v>21</v>
      </c>
      <c r="B216" s="22" t="s">
        <v>28</v>
      </c>
      <c r="C216" s="220">
        <v>6</v>
      </c>
      <c r="D216" s="222">
        <v>0</v>
      </c>
      <c r="E216" s="13">
        <f>6.25*D216</f>
        <v>0</v>
      </c>
      <c r="F216" s="220">
        <v>2</v>
      </c>
      <c r="G216" s="143">
        <v>0</v>
      </c>
      <c r="H216" s="13">
        <f>6.25*G216</f>
        <v>0</v>
      </c>
      <c r="I216" s="220">
        <v>2</v>
      </c>
      <c r="J216" s="222">
        <v>0</v>
      </c>
      <c r="K216" s="13">
        <f>6.25*J216</f>
        <v>0</v>
      </c>
      <c r="L216" s="199">
        <v>4</v>
      </c>
      <c r="M216" s="170">
        <v>0</v>
      </c>
      <c r="N216" s="13">
        <f>6.25*M216</f>
        <v>0</v>
      </c>
      <c r="O216" s="177">
        <v>2</v>
      </c>
      <c r="P216" s="179">
        <v>0</v>
      </c>
      <c r="Q216" s="13">
        <f>6.25*P216</f>
        <v>0</v>
      </c>
      <c r="R216" s="186">
        <v>0</v>
      </c>
      <c r="S216" s="188">
        <v>0</v>
      </c>
      <c r="T216" s="13">
        <f>6.25*S216</f>
        <v>0</v>
      </c>
      <c r="U216" s="25">
        <f t="shared" si="47"/>
        <v>16</v>
      </c>
      <c r="V216" s="30">
        <f t="shared" si="47"/>
        <v>0</v>
      </c>
      <c r="W216" s="9">
        <f>6.1*V216</f>
        <v>0</v>
      </c>
    </row>
    <row r="217" spans="1:23" ht="15.75" x14ac:dyDescent="0.3">
      <c r="A217" s="10" t="s">
        <v>22</v>
      </c>
      <c r="B217" s="22" t="s">
        <v>25</v>
      </c>
      <c r="C217" s="220">
        <v>8</v>
      </c>
      <c r="D217" s="222">
        <v>13</v>
      </c>
      <c r="E217" s="13">
        <f>6.75*D217</f>
        <v>87.75</v>
      </c>
      <c r="F217" s="220">
        <v>11</v>
      </c>
      <c r="G217" s="143">
        <v>10</v>
      </c>
      <c r="H217" s="13">
        <f>6.75*G217</f>
        <v>67.5</v>
      </c>
      <c r="I217" s="220">
        <v>10</v>
      </c>
      <c r="J217" s="222">
        <v>9</v>
      </c>
      <c r="K217" s="13">
        <f>6.75*J217</f>
        <v>60.75</v>
      </c>
      <c r="L217" s="199">
        <v>5</v>
      </c>
      <c r="M217" s="170">
        <v>8</v>
      </c>
      <c r="N217" s="13">
        <f>6.75*M217</f>
        <v>54</v>
      </c>
      <c r="O217" s="177">
        <v>6</v>
      </c>
      <c r="P217" s="179">
        <v>8</v>
      </c>
      <c r="Q217" s="13">
        <f>6.75*P217</f>
        <v>54</v>
      </c>
      <c r="R217" s="186">
        <v>10</v>
      </c>
      <c r="S217" s="188">
        <v>9</v>
      </c>
      <c r="T217" s="13">
        <f>6.75*S217</f>
        <v>60.75</v>
      </c>
      <c r="U217" s="25">
        <f t="shared" si="47"/>
        <v>50</v>
      </c>
      <c r="V217" s="30">
        <f t="shared" si="47"/>
        <v>57</v>
      </c>
      <c r="W217" s="9">
        <f>5.37*V217</f>
        <v>306.09000000000003</v>
      </c>
    </row>
    <row r="218" spans="1:23" ht="16.5" thickBot="1" x14ac:dyDescent="0.35">
      <c r="A218" s="10" t="s">
        <v>49</v>
      </c>
      <c r="B218" s="22" t="s">
        <v>39</v>
      </c>
      <c r="C218" s="221">
        <v>8</v>
      </c>
      <c r="D218" s="223">
        <v>4</v>
      </c>
      <c r="E218" s="13">
        <f>5.95*D218</f>
        <v>23.8</v>
      </c>
      <c r="F218" s="221">
        <v>2</v>
      </c>
      <c r="G218" s="144">
        <v>8</v>
      </c>
      <c r="H218" s="13">
        <f>5.95*G218</f>
        <v>47.6</v>
      </c>
      <c r="I218" s="221">
        <v>0</v>
      </c>
      <c r="J218" s="223">
        <v>6</v>
      </c>
      <c r="K218" s="13">
        <f>5.95*J218</f>
        <v>35.700000000000003</v>
      </c>
      <c r="L218" s="169">
        <v>1</v>
      </c>
      <c r="M218" s="171">
        <v>2</v>
      </c>
      <c r="N218" s="13">
        <f>5.95*M218</f>
        <v>11.9</v>
      </c>
      <c r="O218" s="178">
        <v>2</v>
      </c>
      <c r="P218" s="180">
        <v>2</v>
      </c>
      <c r="Q218" s="13">
        <f>5.95*P218</f>
        <v>11.9</v>
      </c>
      <c r="R218" s="187">
        <v>2</v>
      </c>
      <c r="S218" s="189">
        <v>4</v>
      </c>
      <c r="T218" s="13">
        <f>5.95*S218</f>
        <v>23.8</v>
      </c>
      <c r="U218" s="47">
        <f t="shared" si="47"/>
        <v>15</v>
      </c>
      <c r="V218" s="47">
        <f t="shared" si="47"/>
        <v>26</v>
      </c>
      <c r="W218" s="9">
        <f>6.85*V218</f>
        <v>178.1</v>
      </c>
    </row>
    <row r="219" spans="1:23" ht="17.25" thickTop="1" thickBot="1" x14ac:dyDescent="0.35">
      <c r="A219" s="3"/>
      <c r="B219" s="23" t="s">
        <v>57</v>
      </c>
      <c r="C219" s="28">
        <f t="shared" ref="C219:W219" si="48">SUM(C198:C218)</f>
        <v>97</v>
      </c>
      <c r="D219" s="15">
        <f t="shared" si="48"/>
        <v>59</v>
      </c>
      <c r="E219" s="23">
        <f t="shared" si="48"/>
        <v>380.76</v>
      </c>
      <c r="F219" s="28">
        <f t="shared" si="48"/>
        <v>54</v>
      </c>
      <c r="G219" s="15">
        <f t="shared" si="48"/>
        <v>59</v>
      </c>
      <c r="H219" s="23">
        <f t="shared" si="48"/>
        <v>379.87</v>
      </c>
      <c r="I219" s="60">
        <f t="shared" si="48"/>
        <v>52</v>
      </c>
      <c r="J219" s="15">
        <f t="shared" si="48"/>
        <v>81</v>
      </c>
      <c r="K219" s="16">
        <f t="shared" si="48"/>
        <v>515.83000000000004</v>
      </c>
      <c r="L219" s="32">
        <f t="shared" si="48"/>
        <v>60</v>
      </c>
      <c r="M219" s="15">
        <f t="shared" si="48"/>
        <v>37</v>
      </c>
      <c r="N219" s="16">
        <f t="shared" si="48"/>
        <v>243.02</v>
      </c>
      <c r="O219" s="70">
        <f t="shared" si="48"/>
        <v>56</v>
      </c>
      <c r="P219" s="73">
        <f t="shared" si="48"/>
        <v>46</v>
      </c>
      <c r="Q219" s="91">
        <f t="shared" si="48"/>
        <v>299.63</v>
      </c>
      <c r="R219" s="60">
        <f>SUM(R198:R218)</f>
        <v>63</v>
      </c>
      <c r="S219" s="73">
        <f t="shared" si="48"/>
        <v>44</v>
      </c>
      <c r="T219" s="16">
        <f t="shared" si="48"/>
        <v>282.76</v>
      </c>
      <c r="U219" s="38">
        <f>C219+F219+I219+L219+O219+R219</f>
        <v>382</v>
      </c>
      <c r="V219" s="15">
        <f t="shared" si="48"/>
        <v>326</v>
      </c>
      <c r="W219" s="16">
        <f t="shared" si="48"/>
        <v>1861.19</v>
      </c>
    </row>
    <row r="220" spans="1:23" ht="16.5" thickTop="1" thickBot="1" x14ac:dyDescent="0.3">
      <c r="A220" s="17"/>
      <c r="B220" s="24" t="s">
        <v>58</v>
      </c>
      <c r="C220" s="17">
        <f>C219</f>
        <v>97</v>
      </c>
      <c r="D220" s="18">
        <f>D219</f>
        <v>59</v>
      </c>
      <c r="E220" s="24">
        <f>E219</f>
        <v>380.76</v>
      </c>
      <c r="F220" s="17">
        <f t="shared" ref="F220:T220" si="49">C220+F219</f>
        <v>151</v>
      </c>
      <c r="G220" s="18">
        <f t="shared" si="49"/>
        <v>118</v>
      </c>
      <c r="H220" s="19">
        <f t="shared" si="49"/>
        <v>760.63</v>
      </c>
      <c r="I220" s="61">
        <f t="shared" si="49"/>
        <v>203</v>
      </c>
      <c r="J220" s="18">
        <f t="shared" si="49"/>
        <v>199</v>
      </c>
      <c r="K220" s="19">
        <f t="shared" si="49"/>
        <v>1276.46</v>
      </c>
      <c r="L220" s="17">
        <f t="shared" si="49"/>
        <v>263</v>
      </c>
      <c r="M220" s="18">
        <f t="shared" si="49"/>
        <v>236</v>
      </c>
      <c r="N220" s="19">
        <f t="shared" si="49"/>
        <v>1519.48</v>
      </c>
      <c r="O220" s="61">
        <f t="shared" si="49"/>
        <v>319</v>
      </c>
      <c r="P220" s="79">
        <f t="shared" si="49"/>
        <v>282</v>
      </c>
      <c r="Q220" s="101">
        <f t="shared" si="49"/>
        <v>1819.1100000000001</v>
      </c>
      <c r="R220" s="61">
        <f t="shared" si="49"/>
        <v>382</v>
      </c>
      <c r="S220" s="79">
        <f t="shared" si="49"/>
        <v>326</v>
      </c>
      <c r="T220" s="24">
        <f t="shared" si="49"/>
        <v>2101.87</v>
      </c>
      <c r="U220" s="17"/>
      <c r="V220" s="18"/>
      <c r="W220" s="19"/>
    </row>
    <row r="221" spans="1:23" ht="16.5" thickTop="1" x14ac:dyDescent="0.3">
      <c r="A221" s="2"/>
      <c r="B221" s="2"/>
      <c r="C221" s="2"/>
      <c r="D221" s="2"/>
      <c r="E221" s="2"/>
      <c r="F221" s="2"/>
      <c r="G221" s="2"/>
      <c r="H221" s="2"/>
      <c r="I221" s="62"/>
      <c r="J221" s="2"/>
      <c r="K221" s="2"/>
      <c r="L221" s="2"/>
      <c r="M221" s="2"/>
      <c r="N221" s="2"/>
      <c r="O221" s="62"/>
      <c r="P221" s="62"/>
      <c r="Q221" s="62"/>
      <c r="R221" s="62"/>
      <c r="S221" s="62"/>
      <c r="T221" s="2"/>
      <c r="U221" s="2"/>
      <c r="V221" s="2"/>
      <c r="W221" s="2"/>
    </row>
    <row r="222" spans="1:23" ht="15.75" x14ac:dyDescent="0.3">
      <c r="A222" s="2"/>
      <c r="B222" s="2" t="s">
        <v>52</v>
      </c>
      <c r="C222" s="2" t="s">
        <v>53</v>
      </c>
      <c r="D222" s="2"/>
      <c r="E222" s="2"/>
      <c r="F222" s="2"/>
      <c r="G222" s="2"/>
      <c r="H222" s="2"/>
      <c r="I222" s="62"/>
      <c r="J222" s="2"/>
      <c r="K222" s="2"/>
      <c r="L222" s="2"/>
      <c r="M222" s="2"/>
      <c r="N222" s="2"/>
      <c r="O222" s="62"/>
      <c r="P222" s="62"/>
      <c r="Q222" s="62"/>
      <c r="R222" s="62"/>
      <c r="S222" s="62"/>
      <c r="T222" s="2"/>
      <c r="U222" s="2"/>
      <c r="V222" s="2"/>
      <c r="W222" s="2"/>
    </row>
    <row r="223" spans="1:23" ht="15.75" x14ac:dyDescent="0.3">
      <c r="A223" s="2"/>
      <c r="B223" s="2"/>
      <c r="C223" s="2" t="s">
        <v>54</v>
      </c>
      <c r="D223" s="2"/>
      <c r="E223" s="2"/>
      <c r="F223" s="2"/>
      <c r="G223" s="2"/>
      <c r="H223" s="2"/>
      <c r="I223" s="62"/>
      <c r="J223" s="2"/>
      <c r="K223" s="2"/>
      <c r="L223" s="2"/>
      <c r="M223" s="2"/>
      <c r="N223" s="2"/>
      <c r="O223" s="62"/>
      <c r="P223" s="62"/>
      <c r="Q223" s="62"/>
      <c r="R223" s="62"/>
      <c r="S223" s="62"/>
      <c r="T223" s="2"/>
      <c r="U223" s="2"/>
      <c r="V223" s="2"/>
      <c r="W223" s="2"/>
    </row>
    <row r="224" spans="1:23" ht="15.75" x14ac:dyDescent="0.3">
      <c r="A224" s="2"/>
      <c r="B224" s="2"/>
      <c r="C224" s="2" t="s">
        <v>105</v>
      </c>
      <c r="D224" s="2"/>
      <c r="E224" s="2"/>
      <c r="F224" s="2"/>
      <c r="G224" s="2"/>
      <c r="H224" s="2"/>
      <c r="I224" s="62"/>
      <c r="J224" s="2"/>
      <c r="K224" s="2"/>
      <c r="L224" s="2"/>
      <c r="M224" s="2"/>
      <c r="N224" s="2"/>
      <c r="O224" s="62"/>
      <c r="P224" s="62"/>
      <c r="Q224" s="62"/>
      <c r="R224" s="62"/>
      <c r="S224" s="62"/>
      <c r="T224" s="2"/>
      <c r="U224" s="2"/>
      <c r="V224" s="2"/>
      <c r="W224" s="2"/>
    </row>
    <row r="225" spans="1:27" ht="16.5" thickBot="1" x14ac:dyDescent="0.35">
      <c r="A225" s="2"/>
      <c r="B225" s="1" t="s">
        <v>55</v>
      </c>
      <c r="C225" s="1" t="s">
        <v>89</v>
      </c>
      <c r="D225" s="2"/>
      <c r="E225" s="2"/>
      <c r="F225" s="2"/>
      <c r="G225" s="2"/>
      <c r="H225" s="2"/>
      <c r="I225" s="62"/>
      <c r="J225" s="2"/>
      <c r="K225" s="2"/>
      <c r="L225" s="2"/>
      <c r="M225" s="2"/>
      <c r="N225" s="2"/>
      <c r="O225" s="62"/>
      <c r="P225" s="62"/>
      <c r="Q225" s="62"/>
      <c r="R225" s="62"/>
      <c r="S225" s="62"/>
      <c r="T225" s="2"/>
      <c r="U225" s="2"/>
      <c r="V225" s="2"/>
      <c r="W225" s="2"/>
    </row>
    <row r="226" spans="1:27" ht="16.5" thickTop="1" x14ac:dyDescent="0.3">
      <c r="A226" s="262" t="s">
        <v>0</v>
      </c>
      <c r="B226" s="265" t="s">
        <v>1</v>
      </c>
      <c r="C226" s="268" t="s">
        <v>40</v>
      </c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70"/>
      <c r="U226" s="271" t="s">
        <v>61</v>
      </c>
      <c r="V226" s="271"/>
      <c r="W226" s="272"/>
    </row>
    <row r="227" spans="1:27" ht="15.75" x14ac:dyDescent="0.3">
      <c r="A227" s="263"/>
      <c r="B227" s="266"/>
      <c r="C227" s="259" t="s">
        <v>62</v>
      </c>
      <c r="D227" s="275"/>
      <c r="E227" s="275"/>
      <c r="F227" s="255" t="s">
        <v>63</v>
      </c>
      <c r="G227" s="256"/>
      <c r="H227" s="257"/>
      <c r="I227" s="256" t="s">
        <v>64</v>
      </c>
      <c r="J227" s="256"/>
      <c r="K227" s="256"/>
      <c r="L227" s="255" t="s">
        <v>65</v>
      </c>
      <c r="M227" s="256"/>
      <c r="N227" s="257"/>
      <c r="O227" s="276" t="s">
        <v>66</v>
      </c>
      <c r="P227" s="276"/>
      <c r="Q227" s="276"/>
      <c r="R227" s="255" t="s">
        <v>67</v>
      </c>
      <c r="S227" s="256"/>
      <c r="T227" s="257"/>
      <c r="U227" s="273"/>
      <c r="V227" s="273"/>
      <c r="W227" s="274"/>
    </row>
    <row r="228" spans="1:27" ht="16.5" thickBot="1" x14ac:dyDescent="0.35">
      <c r="A228" s="264"/>
      <c r="B228" s="267"/>
      <c r="C228" s="43" t="s">
        <v>47</v>
      </c>
      <c r="D228" s="44" t="s">
        <v>48</v>
      </c>
      <c r="E228" s="45" t="s">
        <v>103</v>
      </c>
      <c r="F228" s="43" t="s">
        <v>47</v>
      </c>
      <c r="G228" s="44" t="s">
        <v>48</v>
      </c>
      <c r="H228" s="45" t="s">
        <v>103</v>
      </c>
      <c r="I228" s="55" t="s">
        <v>47</v>
      </c>
      <c r="J228" s="44" t="s">
        <v>48</v>
      </c>
      <c r="K228" s="45" t="s">
        <v>103</v>
      </c>
      <c r="L228" s="43" t="s">
        <v>47</v>
      </c>
      <c r="M228" s="44" t="s">
        <v>48</v>
      </c>
      <c r="N228" s="45" t="s">
        <v>103</v>
      </c>
      <c r="O228" s="55" t="s">
        <v>47</v>
      </c>
      <c r="P228" s="75" t="s">
        <v>48</v>
      </c>
      <c r="Q228" s="99" t="s">
        <v>103</v>
      </c>
      <c r="R228" s="55" t="s">
        <v>47</v>
      </c>
      <c r="S228" s="75" t="s">
        <v>48</v>
      </c>
      <c r="T228" s="45" t="s">
        <v>103</v>
      </c>
      <c r="U228" s="43" t="s">
        <v>47</v>
      </c>
      <c r="V228" s="44" t="s">
        <v>48</v>
      </c>
      <c r="W228" s="45" t="s">
        <v>103</v>
      </c>
      <c r="Z228">
        <v>0</v>
      </c>
    </row>
    <row r="229" spans="1:27" ht="17.25" thickTop="1" thickBot="1" x14ac:dyDescent="0.35">
      <c r="A229" s="3" t="s">
        <v>3</v>
      </c>
      <c r="B229" s="20" t="s">
        <v>4</v>
      </c>
      <c r="C229" s="3" t="s">
        <v>68</v>
      </c>
      <c r="D229" s="4" t="s">
        <v>69</v>
      </c>
      <c r="E229" s="5" t="s">
        <v>70</v>
      </c>
      <c r="F229" s="3" t="s">
        <v>71</v>
      </c>
      <c r="G229" s="4" t="s">
        <v>72</v>
      </c>
      <c r="H229" s="5" t="s">
        <v>73</v>
      </c>
      <c r="I229" s="56" t="s">
        <v>74</v>
      </c>
      <c r="J229" s="4" t="s">
        <v>75</v>
      </c>
      <c r="K229" s="5" t="s">
        <v>76</v>
      </c>
      <c r="L229" s="3" t="s">
        <v>77</v>
      </c>
      <c r="M229" s="4" t="s">
        <v>78</v>
      </c>
      <c r="N229" s="5" t="s">
        <v>79</v>
      </c>
      <c r="O229" s="56" t="s">
        <v>80</v>
      </c>
      <c r="P229" s="76" t="s">
        <v>81</v>
      </c>
      <c r="Q229" s="103" t="s">
        <v>82</v>
      </c>
      <c r="R229" s="56" t="s">
        <v>83</v>
      </c>
      <c r="S229" s="76" t="s">
        <v>84</v>
      </c>
      <c r="T229" s="5" t="s">
        <v>85</v>
      </c>
      <c r="U229" s="53" t="s">
        <v>86</v>
      </c>
      <c r="V229" s="4" t="s">
        <v>87</v>
      </c>
      <c r="W229" s="5" t="s">
        <v>88</v>
      </c>
    </row>
    <row r="230" spans="1:27" s="68" customFormat="1" ht="16.5" thickTop="1" x14ac:dyDescent="0.3">
      <c r="A230" s="82" t="s">
        <v>3</v>
      </c>
      <c r="B230" s="83" t="s">
        <v>23</v>
      </c>
      <c r="C230" s="220">
        <v>0</v>
      </c>
      <c r="D230" s="222">
        <v>1</v>
      </c>
      <c r="E230" s="13">
        <f>6.4*D230</f>
        <v>6.4</v>
      </c>
      <c r="F230" s="220">
        <v>2</v>
      </c>
      <c r="G230" s="222">
        <v>0</v>
      </c>
      <c r="H230" s="13">
        <f>6.4*G230</f>
        <v>0</v>
      </c>
      <c r="I230" s="220">
        <v>2</v>
      </c>
      <c r="J230" s="222">
        <v>1</v>
      </c>
      <c r="K230" s="13">
        <f>6.4*J230</f>
        <v>6.4</v>
      </c>
      <c r="L230" s="224">
        <v>0</v>
      </c>
      <c r="M230" s="226">
        <v>1</v>
      </c>
      <c r="N230" s="13">
        <f>6.4*M230</f>
        <v>6.4</v>
      </c>
      <c r="O230" s="232">
        <v>0</v>
      </c>
      <c r="P230" s="234">
        <v>1</v>
      </c>
      <c r="Q230" s="13">
        <f>6.4*P230</f>
        <v>6.4</v>
      </c>
      <c r="R230" s="248">
        <v>0</v>
      </c>
      <c r="S230" s="250">
        <v>2</v>
      </c>
      <c r="T230" s="13">
        <f>6.4*S230</f>
        <v>12.8</v>
      </c>
      <c r="U230" s="65">
        <f>U198+C230+F230+I230+L230+O230+R230</f>
        <v>11</v>
      </c>
      <c r="V230" s="65">
        <f>V198+D230+G230+J230+M230+P230+S230</f>
        <v>15</v>
      </c>
      <c r="W230" s="64">
        <f>6.45*V230</f>
        <v>96.75</v>
      </c>
    </row>
    <row r="231" spans="1:27" s="68" customFormat="1" ht="15.75" x14ac:dyDescent="0.3">
      <c r="A231" s="84" t="s">
        <v>4</v>
      </c>
      <c r="B231" s="85" t="s">
        <v>29</v>
      </c>
      <c r="C231" s="220">
        <v>11</v>
      </c>
      <c r="D231" s="222">
        <v>6</v>
      </c>
      <c r="E231" s="13">
        <f>6.2*D231</f>
        <v>37.200000000000003</v>
      </c>
      <c r="F231" s="220">
        <v>6</v>
      </c>
      <c r="G231" s="222">
        <v>6</v>
      </c>
      <c r="H231" s="13">
        <f>6.2*G231</f>
        <v>37.200000000000003</v>
      </c>
      <c r="I231" s="220">
        <v>6</v>
      </c>
      <c r="J231" s="222">
        <v>11</v>
      </c>
      <c r="K231" s="13">
        <f>6.2*J231</f>
        <v>68.2</v>
      </c>
      <c r="L231" s="224">
        <v>6</v>
      </c>
      <c r="M231" s="226">
        <v>11</v>
      </c>
      <c r="N231" s="13">
        <f>6.2*M231</f>
        <v>68.2</v>
      </c>
      <c r="O231" s="232">
        <v>6</v>
      </c>
      <c r="P231" s="234">
        <v>11</v>
      </c>
      <c r="Q231" s="13">
        <f>6.2*P231</f>
        <v>68.2</v>
      </c>
      <c r="R231" s="248">
        <v>6</v>
      </c>
      <c r="S231" s="250">
        <v>6</v>
      </c>
      <c r="T231" s="13">
        <f>6.2*S231</f>
        <v>37.200000000000003</v>
      </c>
      <c r="U231" s="65">
        <f t="shared" ref="U231:V246" si="50">U199+C231+F231+I231+L231+O231+R231</f>
        <v>87</v>
      </c>
      <c r="V231" s="65">
        <f t="shared" si="50"/>
        <v>75</v>
      </c>
      <c r="W231" s="64">
        <f>4.85*V231</f>
        <v>363.75</v>
      </c>
    </row>
    <row r="232" spans="1:27" s="68" customFormat="1" ht="15.75" x14ac:dyDescent="0.3">
      <c r="A232" s="84" t="s">
        <v>5</v>
      </c>
      <c r="B232" s="85" t="s">
        <v>30</v>
      </c>
      <c r="C232" s="220">
        <v>4</v>
      </c>
      <c r="D232" s="222">
        <v>4</v>
      </c>
      <c r="E232" s="13">
        <f>6.75*D232</f>
        <v>27</v>
      </c>
      <c r="F232" s="220">
        <v>4</v>
      </c>
      <c r="G232" s="222">
        <v>4</v>
      </c>
      <c r="H232" s="13">
        <f>6.75*G232</f>
        <v>27</v>
      </c>
      <c r="I232" s="220">
        <v>4</v>
      </c>
      <c r="J232" s="222">
        <v>4</v>
      </c>
      <c r="K232" s="13">
        <f>6.75*J232</f>
        <v>27</v>
      </c>
      <c r="L232" s="224">
        <v>5</v>
      </c>
      <c r="M232" s="226">
        <v>4</v>
      </c>
      <c r="N232" s="13">
        <f>6.75*M232</f>
        <v>27</v>
      </c>
      <c r="O232" s="232">
        <v>6</v>
      </c>
      <c r="P232" s="234">
        <v>4</v>
      </c>
      <c r="Q232" s="13">
        <f>6.75*P232</f>
        <v>27</v>
      </c>
      <c r="R232" s="248">
        <v>4</v>
      </c>
      <c r="S232" s="250">
        <v>5</v>
      </c>
      <c r="T232" s="13">
        <f>6.75*S232</f>
        <v>33.75</v>
      </c>
      <c r="U232" s="65">
        <f t="shared" si="50"/>
        <v>48</v>
      </c>
      <c r="V232" s="65">
        <f t="shared" si="50"/>
        <v>48</v>
      </c>
      <c r="W232" s="64">
        <f>6.45*V232</f>
        <v>309.60000000000002</v>
      </c>
    </row>
    <row r="233" spans="1:27" s="68" customFormat="1" ht="15.75" x14ac:dyDescent="0.3">
      <c r="A233" s="84" t="s">
        <v>6</v>
      </c>
      <c r="B233" s="85" t="s">
        <v>38</v>
      </c>
      <c r="C233" s="220">
        <v>1</v>
      </c>
      <c r="D233" s="222">
        <v>0</v>
      </c>
      <c r="E233" s="13">
        <f>6.5*D233</f>
        <v>0</v>
      </c>
      <c r="F233" s="220">
        <v>2</v>
      </c>
      <c r="G233" s="222">
        <v>0</v>
      </c>
      <c r="H233" s="13">
        <f>6.5*G233</f>
        <v>0</v>
      </c>
      <c r="I233" s="220">
        <v>1</v>
      </c>
      <c r="J233" s="222">
        <v>2</v>
      </c>
      <c r="K233" s="13">
        <f>6.5*J233</f>
        <v>13</v>
      </c>
      <c r="L233" s="224">
        <v>1</v>
      </c>
      <c r="M233" s="226">
        <v>0</v>
      </c>
      <c r="N233" s="13">
        <f>6.5*M233</f>
        <v>0</v>
      </c>
      <c r="O233" s="232">
        <v>1</v>
      </c>
      <c r="P233" s="234">
        <v>0</v>
      </c>
      <c r="Q233" s="13">
        <f>6.5*P233</f>
        <v>0</v>
      </c>
      <c r="R233" s="248">
        <v>2</v>
      </c>
      <c r="S233" s="250">
        <v>0</v>
      </c>
      <c r="T233" s="13">
        <f>6.5*S233</f>
        <v>0</v>
      </c>
      <c r="U233" s="65">
        <f t="shared" si="50"/>
        <v>18</v>
      </c>
      <c r="V233" s="65">
        <f t="shared" si="50"/>
        <v>2</v>
      </c>
      <c r="W233" s="64">
        <f>6.18*V233</f>
        <v>12.36</v>
      </c>
    </row>
    <row r="234" spans="1:27" s="68" customFormat="1" ht="15.75" x14ac:dyDescent="0.3">
      <c r="A234" s="84" t="s">
        <v>7</v>
      </c>
      <c r="B234" s="85" t="s">
        <v>36</v>
      </c>
      <c r="C234" s="220">
        <v>10</v>
      </c>
      <c r="D234" s="222">
        <v>6</v>
      </c>
      <c r="E234" s="13">
        <f>5.95*D234</f>
        <v>35.700000000000003</v>
      </c>
      <c r="F234" s="220">
        <v>2</v>
      </c>
      <c r="G234" s="222">
        <v>6</v>
      </c>
      <c r="H234" s="13">
        <f>5.95*G234</f>
        <v>35.700000000000003</v>
      </c>
      <c r="I234" s="220">
        <v>5</v>
      </c>
      <c r="J234" s="222">
        <v>5</v>
      </c>
      <c r="K234" s="13">
        <f>5.95*J234</f>
        <v>29.75</v>
      </c>
      <c r="L234" s="224">
        <v>12</v>
      </c>
      <c r="M234" s="226">
        <v>9</v>
      </c>
      <c r="N234" s="13">
        <f>5.95*M234</f>
        <v>53.550000000000004</v>
      </c>
      <c r="O234" s="232">
        <v>4</v>
      </c>
      <c r="P234" s="234">
        <v>8</v>
      </c>
      <c r="Q234" s="13">
        <f>5.95*P234</f>
        <v>47.6</v>
      </c>
      <c r="R234" s="248">
        <v>4</v>
      </c>
      <c r="S234" s="250">
        <v>20</v>
      </c>
      <c r="T234" s="13">
        <f>5.95*S234</f>
        <v>119</v>
      </c>
      <c r="U234" s="65">
        <f t="shared" si="50"/>
        <v>81</v>
      </c>
      <c r="V234" s="65">
        <f t="shared" si="50"/>
        <v>90</v>
      </c>
      <c r="W234" s="64">
        <f>5.95*V234</f>
        <v>535.5</v>
      </c>
    </row>
    <row r="235" spans="1:27" s="68" customFormat="1" ht="15.75" x14ac:dyDescent="0.3">
      <c r="A235" s="84" t="s">
        <v>8</v>
      </c>
      <c r="B235" s="85" t="s">
        <v>24</v>
      </c>
      <c r="C235" s="220">
        <v>0</v>
      </c>
      <c r="D235" s="222">
        <v>0</v>
      </c>
      <c r="E235" s="13">
        <f>5.5*D235</f>
        <v>0</v>
      </c>
      <c r="F235" s="220">
        <v>0</v>
      </c>
      <c r="G235" s="222">
        <v>0</v>
      </c>
      <c r="H235" s="13">
        <f>5.5*G235</f>
        <v>0</v>
      </c>
      <c r="I235" s="220">
        <v>1</v>
      </c>
      <c r="J235" s="222">
        <v>0</v>
      </c>
      <c r="K235" s="13">
        <f>5.5*J235</f>
        <v>0</v>
      </c>
      <c r="L235" s="224">
        <v>0</v>
      </c>
      <c r="M235" s="226">
        <v>0</v>
      </c>
      <c r="N235" s="13">
        <f>5.5*M235</f>
        <v>0</v>
      </c>
      <c r="O235" s="232">
        <v>0</v>
      </c>
      <c r="P235" s="234">
        <v>1</v>
      </c>
      <c r="Q235" s="13">
        <f>5.5*P235</f>
        <v>5.5</v>
      </c>
      <c r="R235" s="248">
        <v>0</v>
      </c>
      <c r="S235" s="250">
        <v>0</v>
      </c>
      <c r="T235" s="13">
        <f>5.5*S235</f>
        <v>0</v>
      </c>
      <c r="U235" s="65">
        <f t="shared" si="50"/>
        <v>2</v>
      </c>
      <c r="V235" s="65">
        <f t="shared" si="50"/>
        <v>3</v>
      </c>
      <c r="W235" s="64">
        <f>5.32*V235</f>
        <v>15.96</v>
      </c>
    </row>
    <row r="236" spans="1:27" s="68" customFormat="1" ht="15.75" x14ac:dyDescent="0.3">
      <c r="A236" s="84" t="s">
        <v>9</v>
      </c>
      <c r="B236" s="85" t="s">
        <v>96</v>
      </c>
      <c r="C236" s="220">
        <v>1</v>
      </c>
      <c r="D236" s="222">
        <v>0</v>
      </c>
      <c r="E236" s="13">
        <f>5.5*D236</f>
        <v>0</v>
      </c>
      <c r="F236" s="220">
        <v>0</v>
      </c>
      <c r="G236" s="222">
        <v>0</v>
      </c>
      <c r="H236" s="13">
        <f>5.5*G236</f>
        <v>0</v>
      </c>
      <c r="I236" s="220">
        <v>1</v>
      </c>
      <c r="J236" s="222">
        <v>1</v>
      </c>
      <c r="K236" s="13">
        <f>5.5*J236</f>
        <v>5.5</v>
      </c>
      <c r="L236" s="224">
        <v>0</v>
      </c>
      <c r="M236" s="226">
        <v>0</v>
      </c>
      <c r="N236" s="13">
        <f>5.5*M236</f>
        <v>0</v>
      </c>
      <c r="O236" s="232">
        <v>0</v>
      </c>
      <c r="P236" s="234">
        <v>0</v>
      </c>
      <c r="Q236" s="13">
        <f>5.5*P236</f>
        <v>0</v>
      </c>
      <c r="R236" s="248">
        <v>0</v>
      </c>
      <c r="S236" s="250">
        <v>0</v>
      </c>
      <c r="T236" s="13">
        <f>5.5*S236</f>
        <v>0</v>
      </c>
      <c r="U236" s="65">
        <f t="shared" si="50"/>
        <v>4</v>
      </c>
      <c r="V236" s="65">
        <f t="shared" si="50"/>
        <v>3</v>
      </c>
      <c r="W236" s="64">
        <f>6.85*V236</f>
        <v>20.549999999999997</v>
      </c>
    </row>
    <row r="237" spans="1:27" s="68" customFormat="1" ht="15.75" x14ac:dyDescent="0.3">
      <c r="A237" s="84" t="s">
        <v>10</v>
      </c>
      <c r="B237" s="85" t="s">
        <v>97</v>
      </c>
      <c r="C237" s="220">
        <v>1</v>
      </c>
      <c r="D237" s="222">
        <v>1</v>
      </c>
      <c r="E237" s="13">
        <f>6.5*D237</f>
        <v>6.5</v>
      </c>
      <c r="F237" s="220">
        <v>1</v>
      </c>
      <c r="G237" s="222">
        <v>0</v>
      </c>
      <c r="H237" s="13">
        <f>6.5*G237</f>
        <v>0</v>
      </c>
      <c r="I237" s="220">
        <v>2</v>
      </c>
      <c r="J237" s="222">
        <v>1</v>
      </c>
      <c r="K237" s="13">
        <f>6.5*J237</f>
        <v>6.5</v>
      </c>
      <c r="L237" s="224">
        <v>3</v>
      </c>
      <c r="M237" s="226">
        <v>0</v>
      </c>
      <c r="N237" s="13">
        <f>6.5*M237</f>
        <v>0</v>
      </c>
      <c r="O237" s="232">
        <v>3</v>
      </c>
      <c r="P237" s="234">
        <v>0</v>
      </c>
      <c r="Q237" s="13">
        <f>6.5*P237</f>
        <v>0</v>
      </c>
      <c r="R237" s="248">
        <v>2</v>
      </c>
      <c r="S237" s="250">
        <v>1</v>
      </c>
      <c r="T237" s="13">
        <f>6.5*S237</f>
        <v>6.5</v>
      </c>
      <c r="U237" s="65">
        <f t="shared" si="50"/>
        <v>22</v>
      </c>
      <c r="V237" s="65">
        <f t="shared" si="50"/>
        <v>3</v>
      </c>
      <c r="W237" s="64">
        <f>5.05*V237</f>
        <v>15.149999999999999</v>
      </c>
    </row>
    <row r="238" spans="1:27" s="68" customFormat="1" ht="15.75" x14ac:dyDescent="0.3">
      <c r="A238" s="84" t="s">
        <v>11</v>
      </c>
      <c r="B238" s="85" t="s">
        <v>33</v>
      </c>
      <c r="C238" s="220">
        <v>2</v>
      </c>
      <c r="D238" s="222">
        <v>5</v>
      </c>
      <c r="E238" s="13">
        <f>6.25*D238</f>
        <v>31.25</v>
      </c>
      <c r="F238" s="220">
        <v>2</v>
      </c>
      <c r="G238" s="222">
        <v>0</v>
      </c>
      <c r="H238" s="13">
        <f>6.25*G238</f>
        <v>0</v>
      </c>
      <c r="I238" s="220">
        <v>1</v>
      </c>
      <c r="J238" s="222">
        <v>0</v>
      </c>
      <c r="K238" s="13">
        <f>6.25*J238</f>
        <v>0</v>
      </c>
      <c r="L238" s="224">
        <v>1</v>
      </c>
      <c r="M238" s="226">
        <v>0</v>
      </c>
      <c r="N238" s="13">
        <f>6.25*M238</f>
        <v>0</v>
      </c>
      <c r="O238" s="232">
        <v>7</v>
      </c>
      <c r="P238" s="234">
        <v>0</v>
      </c>
      <c r="Q238" s="13">
        <f>6.25*P238</f>
        <v>0</v>
      </c>
      <c r="R238" s="248">
        <v>1</v>
      </c>
      <c r="S238" s="250">
        <v>0</v>
      </c>
      <c r="T238" s="13">
        <f>6.25*S238</f>
        <v>0</v>
      </c>
      <c r="U238" s="65">
        <f t="shared" si="50"/>
        <v>20</v>
      </c>
      <c r="V238" s="65">
        <f t="shared" si="50"/>
        <v>11</v>
      </c>
      <c r="W238" s="64">
        <f>4.95*V238</f>
        <v>54.45</v>
      </c>
    </row>
    <row r="239" spans="1:27" s="68" customFormat="1" ht="15.75" x14ac:dyDescent="0.3">
      <c r="A239" s="84" t="s">
        <v>12</v>
      </c>
      <c r="B239" s="85" t="s">
        <v>27</v>
      </c>
      <c r="C239" s="220">
        <v>9</v>
      </c>
      <c r="D239" s="222">
        <v>6</v>
      </c>
      <c r="E239" s="13">
        <f>6.35*D239</f>
        <v>38.099999999999994</v>
      </c>
      <c r="F239" s="220">
        <v>6</v>
      </c>
      <c r="G239" s="222">
        <v>9</v>
      </c>
      <c r="H239" s="13">
        <f>6.35*G239</f>
        <v>57.15</v>
      </c>
      <c r="I239" s="220">
        <v>5</v>
      </c>
      <c r="J239" s="222">
        <v>9</v>
      </c>
      <c r="K239" s="13">
        <f>6.35*J239</f>
        <v>57.15</v>
      </c>
      <c r="L239" s="224">
        <v>4</v>
      </c>
      <c r="M239" s="226">
        <v>6</v>
      </c>
      <c r="N239" s="13">
        <f>6.35*M239</f>
        <v>38.099999999999994</v>
      </c>
      <c r="O239" s="232">
        <v>6</v>
      </c>
      <c r="P239" s="234">
        <v>5</v>
      </c>
      <c r="Q239" s="13">
        <f>6.35*P239</f>
        <v>31.75</v>
      </c>
      <c r="R239" s="248">
        <v>5</v>
      </c>
      <c r="S239" s="250">
        <v>4</v>
      </c>
      <c r="T239" s="13">
        <f>6.35*S239</f>
        <v>25.4</v>
      </c>
      <c r="U239" s="65">
        <f t="shared" si="50"/>
        <v>97</v>
      </c>
      <c r="V239" s="65">
        <f t="shared" si="50"/>
        <v>104</v>
      </c>
      <c r="W239" s="64">
        <f>5.15*V239</f>
        <v>535.6</v>
      </c>
      <c r="AA239" s="68">
        <v>0</v>
      </c>
    </row>
    <row r="240" spans="1:27" s="68" customFormat="1" ht="15.75" x14ac:dyDescent="0.3">
      <c r="A240" s="84" t="s">
        <v>13</v>
      </c>
      <c r="B240" s="85" t="s">
        <v>31</v>
      </c>
      <c r="C240" s="220">
        <v>2</v>
      </c>
      <c r="D240" s="222">
        <v>0</v>
      </c>
      <c r="E240" s="13">
        <f>6.9*D240</f>
        <v>0</v>
      </c>
      <c r="F240" s="220">
        <v>0</v>
      </c>
      <c r="G240" s="222">
        <v>0</v>
      </c>
      <c r="H240" s="13">
        <f>6.9*G240</f>
        <v>0</v>
      </c>
      <c r="I240" s="220">
        <v>3</v>
      </c>
      <c r="J240" s="222">
        <v>3</v>
      </c>
      <c r="K240" s="13">
        <f>6.9*J240</f>
        <v>20.700000000000003</v>
      </c>
      <c r="L240" s="224">
        <v>6</v>
      </c>
      <c r="M240" s="226">
        <v>0</v>
      </c>
      <c r="N240" s="13">
        <f>6.9*M240</f>
        <v>0</v>
      </c>
      <c r="O240" s="232">
        <v>2</v>
      </c>
      <c r="P240" s="234">
        <v>0</v>
      </c>
      <c r="Q240" s="13">
        <f>6.9*P240</f>
        <v>0</v>
      </c>
      <c r="R240" s="248">
        <v>2</v>
      </c>
      <c r="S240" s="250">
        <v>0</v>
      </c>
      <c r="T240" s="13">
        <f>6.9*S240</f>
        <v>0</v>
      </c>
      <c r="U240" s="65">
        <f t="shared" si="50"/>
        <v>26</v>
      </c>
      <c r="V240" s="65">
        <f t="shared" si="50"/>
        <v>4</v>
      </c>
      <c r="W240" s="64">
        <f>6.91*V240</f>
        <v>27.64</v>
      </c>
    </row>
    <row r="241" spans="1:23" s="68" customFormat="1" ht="15.75" x14ac:dyDescent="0.3">
      <c r="A241" s="84" t="s">
        <v>14</v>
      </c>
      <c r="B241" s="85" t="s">
        <v>32</v>
      </c>
      <c r="C241" s="220">
        <v>4</v>
      </c>
      <c r="D241" s="222">
        <v>5</v>
      </c>
      <c r="E241" s="13">
        <f>6.95*D241</f>
        <v>34.75</v>
      </c>
      <c r="F241" s="220">
        <v>7</v>
      </c>
      <c r="G241" s="222">
        <v>15</v>
      </c>
      <c r="H241" s="13">
        <f>6.95*G241</f>
        <v>104.25</v>
      </c>
      <c r="I241" s="220">
        <v>5</v>
      </c>
      <c r="J241" s="222">
        <v>4</v>
      </c>
      <c r="K241" s="13">
        <f>6.95*J241</f>
        <v>27.8</v>
      </c>
      <c r="L241" s="224">
        <v>0</v>
      </c>
      <c r="M241" s="226">
        <v>1</v>
      </c>
      <c r="N241" s="13">
        <f>6.95*M241</f>
        <v>6.95</v>
      </c>
      <c r="O241" s="232">
        <v>0</v>
      </c>
      <c r="P241" s="234">
        <v>2</v>
      </c>
      <c r="Q241" s="13">
        <f>6.95*P241</f>
        <v>13.9</v>
      </c>
      <c r="R241" s="248">
        <v>2</v>
      </c>
      <c r="S241" s="250">
        <v>0</v>
      </c>
      <c r="T241" s="13">
        <f>6.95*S241</f>
        <v>0</v>
      </c>
      <c r="U241" s="65">
        <f t="shared" si="50"/>
        <v>55</v>
      </c>
      <c r="V241" s="65">
        <f t="shared" si="50"/>
        <v>57</v>
      </c>
      <c r="W241" s="64">
        <f>6.74*V241</f>
        <v>384.18</v>
      </c>
    </row>
    <row r="242" spans="1:23" s="68" customFormat="1" ht="15.75" x14ac:dyDescent="0.3">
      <c r="A242" s="84" t="s">
        <v>15</v>
      </c>
      <c r="B242" s="85" t="s">
        <v>98</v>
      </c>
      <c r="C242" s="220">
        <v>0</v>
      </c>
      <c r="D242" s="222">
        <v>0</v>
      </c>
      <c r="E242" s="13">
        <f>6.5*D242</f>
        <v>0</v>
      </c>
      <c r="F242" s="220">
        <v>4</v>
      </c>
      <c r="G242" s="222">
        <v>0</v>
      </c>
      <c r="H242" s="13">
        <f>6.5*G242</f>
        <v>0</v>
      </c>
      <c r="I242" s="220">
        <v>1</v>
      </c>
      <c r="J242" s="222">
        <v>0</v>
      </c>
      <c r="K242" s="13">
        <f>6.5*J242</f>
        <v>0</v>
      </c>
      <c r="L242" s="224">
        <v>3</v>
      </c>
      <c r="M242" s="226">
        <v>0</v>
      </c>
      <c r="N242" s="13">
        <f>6.5*M242</f>
        <v>0</v>
      </c>
      <c r="O242" s="232">
        <v>2</v>
      </c>
      <c r="P242" s="234">
        <v>0</v>
      </c>
      <c r="Q242" s="13">
        <f>6.5*P242</f>
        <v>0</v>
      </c>
      <c r="R242" s="248">
        <v>0</v>
      </c>
      <c r="S242" s="250">
        <v>0</v>
      </c>
      <c r="T242" s="13">
        <f>6.5*S242</f>
        <v>0</v>
      </c>
      <c r="U242" s="65">
        <f t="shared" si="50"/>
        <v>20</v>
      </c>
      <c r="V242" s="65">
        <f t="shared" si="50"/>
        <v>5</v>
      </c>
      <c r="W242" s="64">
        <f>6.17*V242</f>
        <v>30.85</v>
      </c>
    </row>
    <row r="243" spans="1:23" s="68" customFormat="1" ht="15.75" x14ac:dyDescent="0.3">
      <c r="A243" s="84" t="s">
        <v>16</v>
      </c>
      <c r="B243" s="85" t="s">
        <v>99</v>
      </c>
      <c r="C243" s="220">
        <v>1</v>
      </c>
      <c r="D243" s="222">
        <v>0</v>
      </c>
      <c r="E243" s="13">
        <f>6.35*D243</f>
        <v>0</v>
      </c>
      <c r="F243" s="220">
        <v>2</v>
      </c>
      <c r="G243" s="222">
        <v>0</v>
      </c>
      <c r="H243" s="13">
        <f>6.35*G243</f>
        <v>0</v>
      </c>
      <c r="I243" s="220">
        <v>0</v>
      </c>
      <c r="J243" s="222">
        <v>0</v>
      </c>
      <c r="K243" s="13">
        <f>6.35*J243</f>
        <v>0</v>
      </c>
      <c r="L243" s="224">
        <v>1</v>
      </c>
      <c r="M243" s="226">
        <v>0</v>
      </c>
      <c r="N243" s="13">
        <f>6.35*M243</f>
        <v>0</v>
      </c>
      <c r="O243" s="232">
        <v>4</v>
      </c>
      <c r="P243" s="234">
        <v>2</v>
      </c>
      <c r="Q243" s="13">
        <f>6.35*P243</f>
        <v>12.7</v>
      </c>
      <c r="R243" s="248">
        <v>3</v>
      </c>
      <c r="S243" s="250">
        <v>1</v>
      </c>
      <c r="T243" s="13">
        <f>6.35*S243</f>
        <v>6.35</v>
      </c>
      <c r="U243" s="65">
        <f t="shared" si="50"/>
        <v>15</v>
      </c>
      <c r="V243" s="65">
        <f t="shared" si="50"/>
        <v>3</v>
      </c>
      <c r="W243" s="64">
        <f>5.1*V243</f>
        <v>15.299999999999999</v>
      </c>
    </row>
    <row r="244" spans="1:23" s="68" customFormat="1" ht="15.75" x14ac:dyDescent="0.3">
      <c r="A244" s="84" t="s">
        <v>17</v>
      </c>
      <c r="B244" s="85" t="s">
        <v>26</v>
      </c>
      <c r="C244" s="220">
        <v>0</v>
      </c>
      <c r="D244" s="222">
        <v>1</v>
      </c>
      <c r="E244" s="13">
        <f>6.98*D244</f>
        <v>6.98</v>
      </c>
      <c r="F244" s="220">
        <v>1</v>
      </c>
      <c r="G244" s="222">
        <v>0</v>
      </c>
      <c r="H244" s="13">
        <f>6.98*G244</f>
        <v>0</v>
      </c>
      <c r="I244" s="220">
        <v>5</v>
      </c>
      <c r="J244" s="222">
        <v>3</v>
      </c>
      <c r="K244" s="13">
        <f>6.98*J244</f>
        <v>20.94</v>
      </c>
      <c r="L244" s="224">
        <v>0</v>
      </c>
      <c r="M244" s="226">
        <v>2</v>
      </c>
      <c r="N244" s="13">
        <f>6.98*M244</f>
        <v>13.96</v>
      </c>
      <c r="O244" s="232">
        <v>5</v>
      </c>
      <c r="P244" s="234">
        <v>1</v>
      </c>
      <c r="Q244" s="13">
        <f>6.98*P244</f>
        <v>6.98</v>
      </c>
      <c r="R244" s="248">
        <v>0</v>
      </c>
      <c r="S244" s="250">
        <v>3</v>
      </c>
      <c r="T244" s="13">
        <f>6.98*S244</f>
        <v>20.94</v>
      </c>
      <c r="U244" s="65">
        <f t="shared" si="50"/>
        <v>17</v>
      </c>
      <c r="V244" s="65">
        <f t="shared" si="50"/>
        <v>24</v>
      </c>
      <c r="W244" s="64">
        <f>5.35*V244</f>
        <v>128.39999999999998</v>
      </c>
    </row>
    <row r="245" spans="1:23" s="68" customFormat="1" ht="15.75" x14ac:dyDescent="0.3">
      <c r="A245" s="84" t="s">
        <v>18</v>
      </c>
      <c r="B245" s="85" t="s">
        <v>104</v>
      </c>
      <c r="C245" s="220">
        <v>1</v>
      </c>
      <c r="D245" s="222">
        <v>1</v>
      </c>
      <c r="E245" s="13">
        <f>6.5*D245</f>
        <v>6.5</v>
      </c>
      <c r="F245" s="220">
        <v>1</v>
      </c>
      <c r="G245" s="222">
        <v>1</v>
      </c>
      <c r="H245" s="13">
        <f>6.5*G245</f>
        <v>6.5</v>
      </c>
      <c r="I245" s="220">
        <v>1</v>
      </c>
      <c r="J245" s="222">
        <v>1</v>
      </c>
      <c r="K245" s="13">
        <f>6.5*J245</f>
        <v>6.5</v>
      </c>
      <c r="L245" s="224">
        <v>1</v>
      </c>
      <c r="M245" s="226">
        <v>1</v>
      </c>
      <c r="N245" s="13">
        <f>6.5*M245</f>
        <v>6.5</v>
      </c>
      <c r="O245" s="232">
        <v>2</v>
      </c>
      <c r="P245" s="234">
        <v>1</v>
      </c>
      <c r="Q245" s="13">
        <f>6.5*P245</f>
        <v>6.5</v>
      </c>
      <c r="R245" s="248">
        <v>0</v>
      </c>
      <c r="S245" s="250">
        <v>1</v>
      </c>
      <c r="T245" s="13">
        <f>6.5*S245</f>
        <v>6.5</v>
      </c>
      <c r="U245" s="65">
        <f t="shared" si="50"/>
        <v>10</v>
      </c>
      <c r="V245" s="65">
        <f t="shared" si="50"/>
        <v>11</v>
      </c>
      <c r="W245" s="64">
        <f>5.07*V245</f>
        <v>55.77</v>
      </c>
    </row>
    <row r="246" spans="1:23" s="68" customFormat="1" ht="15.75" x14ac:dyDescent="0.3">
      <c r="A246" s="84" t="s">
        <v>19</v>
      </c>
      <c r="B246" s="85" t="s">
        <v>34</v>
      </c>
      <c r="C246" s="220">
        <v>1</v>
      </c>
      <c r="D246" s="222">
        <v>1</v>
      </c>
      <c r="E246" s="13">
        <f>6.45*D246</f>
        <v>6.45</v>
      </c>
      <c r="F246" s="220">
        <v>1</v>
      </c>
      <c r="G246" s="222">
        <v>1</v>
      </c>
      <c r="H246" s="13">
        <f>6.45*G246</f>
        <v>6.45</v>
      </c>
      <c r="I246" s="220">
        <v>1</v>
      </c>
      <c r="J246" s="222">
        <v>1</v>
      </c>
      <c r="K246" s="13">
        <f>6.45*J246</f>
        <v>6.45</v>
      </c>
      <c r="L246" s="224">
        <v>1</v>
      </c>
      <c r="M246" s="226">
        <v>1</v>
      </c>
      <c r="N246" s="13">
        <f>6.45*M246</f>
        <v>6.45</v>
      </c>
      <c r="O246" s="232">
        <v>1</v>
      </c>
      <c r="P246" s="234">
        <v>1</v>
      </c>
      <c r="Q246" s="13">
        <f>6.45*P246</f>
        <v>6.45</v>
      </c>
      <c r="R246" s="248">
        <v>1</v>
      </c>
      <c r="S246" s="250">
        <v>1</v>
      </c>
      <c r="T246" s="13">
        <f>6.45*S246</f>
        <v>6.45</v>
      </c>
      <c r="U246" s="65">
        <f t="shared" si="50"/>
        <v>12</v>
      </c>
      <c r="V246" s="65">
        <f t="shared" si="50"/>
        <v>12</v>
      </c>
      <c r="W246" s="64">
        <f>4.85*V246</f>
        <v>58.199999999999996</v>
      </c>
    </row>
    <row r="247" spans="1:23" s="68" customFormat="1" ht="15.75" x14ac:dyDescent="0.3">
      <c r="A247" s="84" t="s">
        <v>20</v>
      </c>
      <c r="B247" s="85" t="s">
        <v>37</v>
      </c>
      <c r="C247" s="220">
        <v>2</v>
      </c>
      <c r="D247" s="222">
        <v>3</v>
      </c>
      <c r="E247" s="13">
        <f>6.5*D247</f>
        <v>19.5</v>
      </c>
      <c r="F247" s="220">
        <v>2</v>
      </c>
      <c r="G247" s="222">
        <v>3</v>
      </c>
      <c r="H247" s="13">
        <f>6.5*G247</f>
        <v>19.5</v>
      </c>
      <c r="I247" s="220">
        <v>3</v>
      </c>
      <c r="J247" s="222">
        <v>2</v>
      </c>
      <c r="K247" s="13">
        <f>6.5*J247</f>
        <v>13</v>
      </c>
      <c r="L247" s="224">
        <v>1</v>
      </c>
      <c r="M247" s="226">
        <v>2</v>
      </c>
      <c r="N247" s="13">
        <f>6.5*M247</f>
        <v>13</v>
      </c>
      <c r="O247" s="232">
        <v>3</v>
      </c>
      <c r="P247" s="234">
        <v>3</v>
      </c>
      <c r="Q247" s="13">
        <f>6.5*P247</f>
        <v>19.5</v>
      </c>
      <c r="R247" s="248">
        <v>2</v>
      </c>
      <c r="S247" s="250">
        <v>1</v>
      </c>
      <c r="T247" s="13">
        <f>6.5*S247</f>
        <v>6.5</v>
      </c>
      <c r="U247" s="65">
        <f t="shared" ref="U247:V250" si="51">U215+C247+F247+I247+L247+O247+R247</f>
        <v>27</v>
      </c>
      <c r="V247" s="65">
        <f t="shared" si="51"/>
        <v>29</v>
      </c>
      <c r="W247" s="64">
        <f>5.46*V247</f>
        <v>158.34</v>
      </c>
    </row>
    <row r="248" spans="1:23" s="68" customFormat="1" ht="15.75" x14ac:dyDescent="0.3">
      <c r="A248" s="84" t="s">
        <v>21</v>
      </c>
      <c r="B248" s="85" t="s">
        <v>28</v>
      </c>
      <c r="C248" s="220">
        <v>3</v>
      </c>
      <c r="D248" s="222">
        <v>0</v>
      </c>
      <c r="E248" s="13">
        <f>6.25*D248</f>
        <v>0</v>
      </c>
      <c r="F248" s="220">
        <v>4</v>
      </c>
      <c r="G248" s="222">
        <v>0</v>
      </c>
      <c r="H248" s="13">
        <f>6.25*G248</f>
        <v>0</v>
      </c>
      <c r="I248" s="220">
        <v>3</v>
      </c>
      <c r="J248" s="222">
        <v>3</v>
      </c>
      <c r="K248" s="13">
        <f>6.25*J248</f>
        <v>18.75</v>
      </c>
      <c r="L248" s="224">
        <v>1</v>
      </c>
      <c r="M248" s="226">
        <v>0</v>
      </c>
      <c r="N248" s="13">
        <f>6.25*M248</f>
        <v>0</v>
      </c>
      <c r="O248" s="232">
        <v>8</v>
      </c>
      <c r="P248" s="234">
        <v>0</v>
      </c>
      <c r="Q248" s="13">
        <f>6.25*P248</f>
        <v>0</v>
      </c>
      <c r="R248" s="248">
        <v>4</v>
      </c>
      <c r="S248" s="250">
        <v>0</v>
      </c>
      <c r="T248" s="13">
        <f>6.25*S248</f>
        <v>0</v>
      </c>
      <c r="U248" s="65">
        <f t="shared" si="51"/>
        <v>39</v>
      </c>
      <c r="V248" s="65">
        <f t="shared" si="51"/>
        <v>3</v>
      </c>
      <c r="W248" s="64">
        <f>6.1*V248</f>
        <v>18.299999999999997</v>
      </c>
    </row>
    <row r="249" spans="1:23" s="68" customFormat="1" ht="15.75" x14ac:dyDescent="0.3">
      <c r="A249" s="86">
        <v>20</v>
      </c>
      <c r="B249" s="85" t="s">
        <v>25</v>
      </c>
      <c r="C249" s="220">
        <v>12</v>
      </c>
      <c r="D249" s="222">
        <v>8</v>
      </c>
      <c r="E249" s="13">
        <f>6.75*D249</f>
        <v>54</v>
      </c>
      <c r="F249" s="220">
        <v>11</v>
      </c>
      <c r="G249" s="222">
        <v>8</v>
      </c>
      <c r="H249" s="13">
        <f>6.75*G249</f>
        <v>54</v>
      </c>
      <c r="I249" s="220">
        <v>8</v>
      </c>
      <c r="J249" s="222">
        <v>12</v>
      </c>
      <c r="K249" s="13">
        <f>6.75*J249</f>
        <v>81</v>
      </c>
      <c r="L249" s="224">
        <v>10</v>
      </c>
      <c r="M249" s="226">
        <v>12</v>
      </c>
      <c r="N249" s="13">
        <f>6.75*M249</f>
        <v>81</v>
      </c>
      <c r="O249" s="232">
        <v>8</v>
      </c>
      <c r="P249" s="234">
        <v>11</v>
      </c>
      <c r="Q249" s="13">
        <f>6.75*P249</f>
        <v>74.25</v>
      </c>
      <c r="R249" s="248">
        <v>3</v>
      </c>
      <c r="S249" s="250">
        <v>12</v>
      </c>
      <c r="T249" s="13">
        <f>6.75*S249</f>
        <v>81</v>
      </c>
      <c r="U249" s="65">
        <f t="shared" si="51"/>
        <v>102</v>
      </c>
      <c r="V249" s="65">
        <f t="shared" si="51"/>
        <v>120</v>
      </c>
      <c r="W249" s="64">
        <f>5.37*V249</f>
        <v>644.4</v>
      </c>
    </row>
    <row r="250" spans="1:23" s="68" customFormat="1" ht="16.5" thickBot="1" x14ac:dyDescent="0.35">
      <c r="A250" s="86">
        <v>21</v>
      </c>
      <c r="B250" s="85" t="s">
        <v>39</v>
      </c>
      <c r="C250" s="221">
        <v>4</v>
      </c>
      <c r="D250" s="223">
        <v>1</v>
      </c>
      <c r="E250" s="13">
        <f>5.95*D250</f>
        <v>5.95</v>
      </c>
      <c r="F250" s="221">
        <v>12</v>
      </c>
      <c r="G250" s="223">
        <v>0</v>
      </c>
      <c r="H250" s="13">
        <f>5.95*G250</f>
        <v>0</v>
      </c>
      <c r="I250" s="221">
        <v>4</v>
      </c>
      <c r="J250" s="223">
        <v>2</v>
      </c>
      <c r="K250" s="13">
        <f>5.95*J250</f>
        <v>11.9</v>
      </c>
      <c r="L250" s="225">
        <v>5</v>
      </c>
      <c r="M250" s="227">
        <v>11</v>
      </c>
      <c r="N250" s="13">
        <f>5.95*M250</f>
        <v>65.45</v>
      </c>
      <c r="O250" s="233">
        <v>4</v>
      </c>
      <c r="P250" s="235">
        <v>8</v>
      </c>
      <c r="Q250" s="13">
        <f>5.95*P250</f>
        <v>47.6</v>
      </c>
      <c r="R250" s="249">
        <v>0</v>
      </c>
      <c r="S250" s="251">
        <v>5</v>
      </c>
      <c r="T250" s="13">
        <f>5.95*S250</f>
        <v>29.75</v>
      </c>
      <c r="U250" s="66">
        <f t="shared" si="51"/>
        <v>44</v>
      </c>
      <c r="V250" s="65">
        <f t="shared" si="51"/>
        <v>53</v>
      </c>
      <c r="W250" s="64">
        <f>6.85*V250</f>
        <v>363.04999999999995</v>
      </c>
    </row>
    <row r="251" spans="1:23" ht="17.25" thickTop="1" thickBot="1" x14ac:dyDescent="0.35">
      <c r="A251" s="3"/>
      <c r="B251" s="23" t="s">
        <v>57</v>
      </c>
      <c r="C251" s="28">
        <f t="shared" ref="C251:V251" si="52">SUM(C230:C250)</f>
        <v>69</v>
      </c>
      <c r="D251" s="15">
        <f t="shared" si="52"/>
        <v>49</v>
      </c>
      <c r="E251" s="23">
        <f t="shared" si="52"/>
        <v>316.27999999999997</v>
      </c>
      <c r="F251" s="28">
        <f t="shared" si="52"/>
        <v>70</v>
      </c>
      <c r="G251" s="15">
        <f t="shared" si="52"/>
        <v>53</v>
      </c>
      <c r="H251" s="23">
        <f t="shared" si="52"/>
        <v>347.75</v>
      </c>
      <c r="I251" s="60">
        <f t="shared" si="52"/>
        <v>62</v>
      </c>
      <c r="J251" s="15">
        <f t="shared" si="52"/>
        <v>65</v>
      </c>
      <c r="K251" s="23">
        <f t="shared" si="52"/>
        <v>420.54</v>
      </c>
      <c r="L251" s="28">
        <f t="shared" si="52"/>
        <v>61</v>
      </c>
      <c r="M251" s="15">
        <f t="shared" si="52"/>
        <v>61</v>
      </c>
      <c r="N251" s="16">
        <f t="shared" si="52"/>
        <v>386.56</v>
      </c>
      <c r="O251" s="70">
        <f t="shared" si="52"/>
        <v>72</v>
      </c>
      <c r="P251" s="73">
        <f t="shared" si="52"/>
        <v>59</v>
      </c>
      <c r="Q251" s="91">
        <f t="shared" si="52"/>
        <v>374.33000000000004</v>
      </c>
      <c r="R251" s="60">
        <f t="shared" si="52"/>
        <v>41</v>
      </c>
      <c r="S251" s="73">
        <f t="shared" si="52"/>
        <v>62</v>
      </c>
      <c r="T251" s="16">
        <f t="shared" si="52"/>
        <v>392.14</v>
      </c>
      <c r="U251" s="32">
        <f>SUM(U230:U250)</f>
        <v>757</v>
      </c>
      <c r="V251" s="15">
        <f t="shared" si="52"/>
        <v>675</v>
      </c>
      <c r="W251" s="16">
        <f>SUM(W230:W250)</f>
        <v>3844.1000000000004</v>
      </c>
    </row>
    <row r="252" spans="1:23" ht="16.5" thickTop="1" thickBot="1" x14ac:dyDescent="0.3">
      <c r="A252" s="17"/>
      <c r="B252" s="24" t="s">
        <v>58</v>
      </c>
      <c r="C252" s="17">
        <f>R220+C251</f>
        <v>451</v>
      </c>
      <c r="D252" s="17">
        <f>S220+D251</f>
        <v>375</v>
      </c>
      <c r="E252" s="17">
        <f>T220+E251</f>
        <v>2418.1499999999996</v>
      </c>
      <c r="F252" s="17">
        <f t="shared" ref="F252:T252" si="53">C252+F251</f>
        <v>521</v>
      </c>
      <c r="G252" s="18">
        <f t="shared" si="53"/>
        <v>428</v>
      </c>
      <c r="H252" s="24">
        <f t="shared" si="53"/>
        <v>2765.8999999999996</v>
      </c>
      <c r="I252" s="61">
        <f t="shared" si="53"/>
        <v>583</v>
      </c>
      <c r="J252" s="18">
        <f t="shared" si="53"/>
        <v>493</v>
      </c>
      <c r="K252" s="19">
        <f t="shared" si="53"/>
        <v>3186.4399999999996</v>
      </c>
      <c r="L252" s="17">
        <f t="shared" si="53"/>
        <v>644</v>
      </c>
      <c r="M252" s="18">
        <f t="shared" si="53"/>
        <v>554</v>
      </c>
      <c r="N252" s="19">
        <f t="shared" si="53"/>
        <v>3572.9999999999995</v>
      </c>
      <c r="O252" s="61">
        <f t="shared" si="53"/>
        <v>716</v>
      </c>
      <c r="P252" s="79">
        <f t="shared" si="53"/>
        <v>613</v>
      </c>
      <c r="Q252" s="101">
        <f t="shared" si="53"/>
        <v>3947.3299999999995</v>
      </c>
      <c r="R252" s="61">
        <f t="shared" si="53"/>
        <v>757</v>
      </c>
      <c r="S252" s="79">
        <f t="shared" si="53"/>
        <v>675</v>
      </c>
      <c r="T252" s="19">
        <f t="shared" si="53"/>
        <v>4339.4699999999993</v>
      </c>
      <c r="U252" s="33"/>
      <c r="V252" s="18"/>
      <c r="W252" s="19"/>
    </row>
    <row r="253" spans="1:23" ht="16.5" thickTop="1" x14ac:dyDescent="0.3">
      <c r="A253" s="2"/>
      <c r="B253" s="2"/>
      <c r="C253" s="2"/>
      <c r="D253" s="2"/>
      <c r="E253" s="2"/>
      <c r="F253" s="2"/>
      <c r="G253" s="2"/>
      <c r="H253" s="2"/>
      <c r="I253" s="62"/>
      <c r="J253" s="2"/>
      <c r="K253" s="2"/>
      <c r="L253" s="2"/>
      <c r="M253" s="2"/>
      <c r="N253" s="2"/>
      <c r="O253" s="62"/>
      <c r="P253" s="62"/>
      <c r="Q253" s="62"/>
      <c r="R253" s="62"/>
      <c r="S253" s="62"/>
      <c r="T253" s="2"/>
      <c r="U253" s="2"/>
      <c r="V253" s="2"/>
      <c r="W253" s="2"/>
    </row>
    <row r="254" spans="1:23" ht="15.75" x14ac:dyDescent="0.3">
      <c r="A254" s="2"/>
      <c r="B254" s="2" t="s">
        <v>52</v>
      </c>
      <c r="C254" s="2" t="s">
        <v>53</v>
      </c>
      <c r="D254" s="2"/>
      <c r="E254" s="2"/>
      <c r="F254" s="2"/>
      <c r="G254" s="2"/>
      <c r="H254" s="2"/>
      <c r="I254" s="62"/>
      <c r="J254" s="2"/>
      <c r="K254" s="2"/>
      <c r="L254" s="2"/>
      <c r="M254" s="2"/>
      <c r="N254" s="2"/>
      <c r="O254" s="62"/>
      <c r="P254" s="62"/>
      <c r="Q254" s="62"/>
      <c r="R254" s="62"/>
      <c r="S254" s="62"/>
      <c r="T254" s="2"/>
      <c r="U254" s="2"/>
      <c r="V254" s="2"/>
      <c r="W254" s="2"/>
    </row>
    <row r="255" spans="1:23" ht="15.75" x14ac:dyDescent="0.3">
      <c r="A255" s="2"/>
      <c r="B255" s="2"/>
      <c r="C255" s="2" t="s">
        <v>54</v>
      </c>
      <c r="D255" s="2"/>
      <c r="E255" s="2"/>
      <c r="F255" s="2"/>
      <c r="G255" s="2"/>
      <c r="H255" s="2"/>
      <c r="I255" s="62"/>
      <c r="J255" s="2"/>
      <c r="K255" s="2"/>
      <c r="L255" s="2"/>
      <c r="M255" s="2"/>
      <c r="N255" s="2"/>
      <c r="O255" s="62"/>
      <c r="P255" s="62"/>
      <c r="Q255" s="62"/>
      <c r="R255" s="62"/>
      <c r="S255" s="62"/>
      <c r="T255" s="2"/>
      <c r="U255" s="2"/>
      <c r="V255" s="2"/>
      <c r="W255" s="2"/>
    </row>
    <row r="256" spans="1:23" ht="15.75" x14ac:dyDescent="0.3">
      <c r="A256" s="2"/>
      <c r="B256" s="2"/>
      <c r="C256" s="2" t="s">
        <v>105</v>
      </c>
      <c r="D256" s="2"/>
      <c r="E256" s="2"/>
      <c r="F256" s="2"/>
      <c r="G256" s="2"/>
      <c r="H256" s="2"/>
      <c r="I256" s="62"/>
      <c r="J256" s="2"/>
      <c r="K256" s="2"/>
      <c r="L256" s="2"/>
      <c r="M256" s="2"/>
      <c r="N256" s="2"/>
      <c r="O256" s="62"/>
      <c r="P256" s="62"/>
      <c r="Q256" s="62"/>
      <c r="R256" s="62"/>
      <c r="S256" s="62"/>
      <c r="T256" s="2"/>
      <c r="U256" s="2"/>
      <c r="V256" s="2"/>
      <c r="W256" s="2"/>
    </row>
    <row r="257" spans="1:23" ht="16.5" thickBot="1" x14ac:dyDescent="0.35">
      <c r="A257" s="2"/>
      <c r="B257" s="1" t="s">
        <v>55</v>
      </c>
      <c r="C257" s="1" t="s">
        <v>90</v>
      </c>
      <c r="D257" s="2"/>
      <c r="E257" s="2"/>
      <c r="F257" s="2"/>
      <c r="G257" s="2"/>
      <c r="H257" s="2"/>
      <c r="I257" s="62"/>
      <c r="J257" s="2"/>
      <c r="K257" s="2"/>
      <c r="L257" s="2"/>
      <c r="M257" s="2"/>
      <c r="N257" s="2"/>
      <c r="O257" s="62"/>
      <c r="P257" s="62"/>
      <c r="Q257" s="62"/>
      <c r="R257" s="62"/>
      <c r="S257" s="62"/>
      <c r="T257" s="2"/>
      <c r="U257" s="2"/>
      <c r="V257" s="2"/>
      <c r="W257" s="2"/>
    </row>
    <row r="258" spans="1:23" ht="16.5" thickTop="1" x14ac:dyDescent="0.3">
      <c r="A258" s="262" t="s">
        <v>0</v>
      </c>
      <c r="B258" s="265" t="s">
        <v>1</v>
      </c>
      <c r="C258" s="268" t="s">
        <v>40</v>
      </c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70"/>
      <c r="U258" s="277" t="s">
        <v>46</v>
      </c>
      <c r="V258" s="271"/>
      <c r="W258" s="272"/>
    </row>
    <row r="259" spans="1:23" ht="15.75" x14ac:dyDescent="0.3">
      <c r="A259" s="263"/>
      <c r="B259" s="266"/>
      <c r="C259" s="259" t="s">
        <v>41</v>
      </c>
      <c r="D259" s="260"/>
      <c r="E259" s="261"/>
      <c r="F259" s="259" t="s">
        <v>42</v>
      </c>
      <c r="G259" s="260"/>
      <c r="H259" s="261"/>
      <c r="I259" s="259" t="s">
        <v>43</v>
      </c>
      <c r="J259" s="260"/>
      <c r="K259" s="261"/>
      <c r="L259" s="259" t="s">
        <v>44</v>
      </c>
      <c r="M259" s="260"/>
      <c r="N259" s="261"/>
      <c r="O259" s="279" t="s">
        <v>2</v>
      </c>
      <c r="P259" s="280"/>
      <c r="Q259" s="281"/>
      <c r="R259" s="259" t="s">
        <v>45</v>
      </c>
      <c r="S259" s="260"/>
      <c r="T259" s="261"/>
      <c r="U259" s="278"/>
      <c r="V259" s="273"/>
      <c r="W259" s="274"/>
    </row>
    <row r="260" spans="1:23" ht="16.5" thickBot="1" x14ac:dyDescent="0.35">
      <c r="A260" s="264"/>
      <c r="B260" s="267"/>
      <c r="C260" s="43" t="s">
        <v>47</v>
      </c>
      <c r="D260" s="44" t="s">
        <v>48</v>
      </c>
      <c r="E260" s="45" t="s">
        <v>103</v>
      </c>
      <c r="F260" s="43" t="s">
        <v>47</v>
      </c>
      <c r="G260" s="44" t="s">
        <v>48</v>
      </c>
      <c r="H260" s="45" t="s">
        <v>103</v>
      </c>
      <c r="I260" s="55" t="s">
        <v>47</v>
      </c>
      <c r="J260" s="44" t="s">
        <v>48</v>
      </c>
      <c r="K260" s="45" t="s">
        <v>103</v>
      </c>
      <c r="L260" s="43" t="s">
        <v>47</v>
      </c>
      <c r="M260" s="44" t="s">
        <v>48</v>
      </c>
      <c r="N260" s="45" t="s">
        <v>103</v>
      </c>
      <c r="O260" s="55" t="s">
        <v>47</v>
      </c>
      <c r="P260" s="75" t="s">
        <v>48</v>
      </c>
      <c r="Q260" s="99" t="s">
        <v>103</v>
      </c>
      <c r="R260" s="55" t="s">
        <v>47</v>
      </c>
      <c r="S260" s="75" t="s">
        <v>48</v>
      </c>
      <c r="T260" s="45" t="s">
        <v>103</v>
      </c>
      <c r="U260" s="43" t="s">
        <v>47</v>
      </c>
      <c r="V260" s="44" t="s">
        <v>48</v>
      </c>
      <c r="W260" s="45" t="s">
        <v>103</v>
      </c>
    </row>
    <row r="261" spans="1:23" ht="17.25" thickTop="1" thickBot="1" x14ac:dyDescent="0.35">
      <c r="A261" s="3" t="s">
        <v>3</v>
      </c>
      <c r="B261" s="20" t="s">
        <v>4</v>
      </c>
      <c r="C261" s="3" t="s">
        <v>5</v>
      </c>
      <c r="D261" s="4" t="s">
        <v>6</v>
      </c>
      <c r="E261" s="20" t="s">
        <v>7</v>
      </c>
      <c r="F261" s="3" t="s">
        <v>8</v>
      </c>
      <c r="G261" s="4" t="s">
        <v>9</v>
      </c>
      <c r="H261" s="5" t="s">
        <v>10</v>
      </c>
      <c r="I261" s="72" t="s">
        <v>11</v>
      </c>
      <c r="J261" s="4" t="s">
        <v>12</v>
      </c>
      <c r="K261" s="20" t="s">
        <v>13</v>
      </c>
      <c r="L261" s="3" t="s">
        <v>14</v>
      </c>
      <c r="M261" s="4" t="s">
        <v>15</v>
      </c>
      <c r="N261" s="5" t="s">
        <v>16</v>
      </c>
      <c r="O261" s="72" t="s">
        <v>17</v>
      </c>
      <c r="P261" s="76" t="s">
        <v>18</v>
      </c>
      <c r="Q261" s="100" t="s">
        <v>19</v>
      </c>
      <c r="R261" s="56" t="s">
        <v>20</v>
      </c>
      <c r="S261" s="76" t="s">
        <v>21</v>
      </c>
      <c r="T261" s="5" t="s">
        <v>22</v>
      </c>
      <c r="U261" s="29" t="s">
        <v>49</v>
      </c>
      <c r="V261" s="4" t="s">
        <v>50</v>
      </c>
      <c r="W261" s="5" t="s">
        <v>51</v>
      </c>
    </row>
    <row r="262" spans="1:23" ht="16.5" thickTop="1" x14ac:dyDescent="0.3">
      <c r="A262" s="6" t="s">
        <v>3</v>
      </c>
      <c r="B262" s="21" t="s">
        <v>23</v>
      </c>
      <c r="C262" s="88">
        <v>0</v>
      </c>
      <c r="D262" s="89">
        <v>0</v>
      </c>
      <c r="E262" s="7">
        <f>3.5*D262</f>
        <v>0</v>
      </c>
      <c r="F262" s="87">
        <v>0</v>
      </c>
      <c r="G262" s="145">
        <v>0</v>
      </c>
      <c r="H262" s="7">
        <f>3.5*G262</f>
        <v>0</v>
      </c>
      <c r="I262" s="67">
        <v>0</v>
      </c>
      <c r="J262" s="224">
        <v>0</v>
      </c>
      <c r="K262" s="7">
        <f>3.5*J262</f>
        <v>0</v>
      </c>
      <c r="L262" s="172">
        <v>0</v>
      </c>
      <c r="M262" s="183">
        <v>0</v>
      </c>
      <c r="N262" s="7">
        <f>3.5*M262</f>
        <v>0</v>
      </c>
      <c r="O262" s="182">
        <v>0</v>
      </c>
      <c r="P262" s="104">
        <v>0</v>
      </c>
      <c r="Q262" s="67">
        <f>3.5*P262</f>
        <v>0</v>
      </c>
      <c r="R262" s="105">
        <v>0</v>
      </c>
      <c r="S262" s="106">
        <v>0</v>
      </c>
      <c r="T262" s="7">
        <f>3.5*S262</f>
        <v>0</v>
      </c>
      <c r="U262" s="38">
        <f>C262+F262+I262+L262+O262+R262</f>
        <v>0</v>
      </c>
      <c r="V262" s="41">
        <f>D262+G262+J262+M262+P262+S262</f>
        <v>0</v>
      </c>
      <c r="W262" s="35">
        <f>E262+H262+K262+N262+Q262+T262</f>
        <v>0</v>
      </c>
    </row>
    <row r="263" spans="1:23" ht="15.75" x14ac:dyDescent="0.3">
      <c r="A263" s="8" t="s">
        <v>4</v>
      </c>
      <c r="B263" s="22" t="s">
        <v>29</v>
      </c>
      <c r="C263" s="88">
        <v>0</v>
      </c>
      <c r="D263" s="89">
        <v>0</v>
      </c>
      <c r="E263" s="7">
        <f t="shared" ref="E263:E282" si="54">3.5*D263</f>
        <v>0</v>
      </c>
      <c r="F263" s="87">
        <v>0</v>
      </c>
      <c r="G263" s="145">
        <v>0</v>
      </c>
      <c r="H263" s="7">
        <f t="shared" ref="H263:H282" si="55">3.5*G263</f>
        <v>0</v>
      </c>
      <c r="I263" s="67">
        <v>0</v>
      </c>
      <c r="J263" s="224">
        <v>0</v>
      </c>
      <c r="K263" s="7">
        <f t="shared" ref="K263:K282" si="56">3.5*J263</f>
        <v>0</v>
      </c>
      <c r="L263" s="172">
        <v>0</v>
      </c>
      <c r="M263" s="183">
        <v>0</v>
      </c>
      <c r="N263" s="7">
        <f t="shared" ref="N263:N282" si="57">3.5*M263</f>
        <v>0</v>
      </c>
      <c r="O263" s="182">
        <v>0</v>
      </c>
      <c r="P263" s="104">
        <v>0</v>
      </c>
      <c r="Q263" s="67">
        <f t="shared" ref="Q263:Q282" si="58">3.5*P263</f>
        <v>0</v>
      </c>
      <c r="R263" s="105">
        <v>0</v>
      </c>
      <c r="S263" s="106">
        <v>0</v>
      </c>
      <c r="T263" s="7">
        <f t="shared" ref="T263:T282" si="59">3.5*S263</f>
        <v>0</v>
      </c>
      <c r="U263" s="25">
        <f t="shared" ref="U263:W282" si="60">C263+F263+I263+L263+O263+R263</f>
        <v>0</v>
      </c>
      <c r="V263" s="30">
        <f t="shared" si="60"/>
        <v>0</v>
      </c>
      <c r="W263" s="35">
        <f t="shared" si="60"/>
        <v>0</v>
      </c>
    </row>
    <row r="264" spans="1:23" ht="15.75" x14ac:dyDescent="0.3">
      <c r="A264" s="8" t="s">
        <v>5</v>
      </c>
      <c r="B264" s="22" t="s">
        <v>30</v>
      </c>
      <c r="C264" s="88">
        <v>0</v>
      </c>
      <c r="D264" s="89">
        <v>0</v>
      </c>
      <c r="E264" s="7">
        <f t="shared" si="54"/>
        <v>0</v>
      </c>
      <c r="F264" s="87">
        <v>0</v>
      </c>
      <c r="G264" s="145">
        <v>0</v>
      </c>
      <c r="H264" s="7">
        <f t="shared" si="55"/>
        <v>0</v>
      </c>
      <c r="I264" s="67">
        <v>0</v>
      </c>
      <c r="J264" s="224">
        <v>0</v>
      </c>
      <c r="K264" s="7">
        <f t="shared" si="56"/>
        <v>0</v>
      </c>
      <c r="L264" s="172">
        <v>0</v>
      </c>
      <c r="M264" s="183">
        <v>0</v>
      </c>
      <c r="N264" s="7">
        <f t="shared" si="57"/>
        <v>0</v>
      </c>
      <c r="O264" s="182">
        <v>0</v>
      </c>
      <c r="P264" s="104">
        <v>0</v>
      </c>
      <c r="Q264" s="67">
        <f t="shared" si="58"/>
        <v>0</v>
      </c>
      <c r="R264" s="105">
        <v>0</v>
      </c>
      <c r="S264" s="106">
        <v>0</v>
      </c>
      <c r="T264" s="7">
        <f t="shared" si="59"/>
        <v>0</v>
      </c>
      <c r="U264" s="25">
        <f t="shared" si="60"/>
        <v>0</v>
      </c>
      <c r="V264" s="30">
        <f t="shared" si="60"/>
        <v>0</v>
      </c>
      <c r="W264" s="35">
        <f t="shared" si="60"/>
        <v>0</v>
      </c>
    </row>
    <row r="265" spans="1:23" ht="15.75" x14ac:dyDescent="0.3">
      <c r="A265" s="8" t="s">
        <v>6</v>
      </c>
      <c r="B265" s="22" t="s">
        <v>38</v>
      </c>
      <c r="C265" s="88">
        <v>0</v>
      </c>
      <c r="D265" s="89">
        <v>0</v>
      </c>
      <c r="E265" s="7">
        <f t="shared" si="54"/>
        <v>0</v>
      </c>
      <c r="F265" s="87">
        <v>0</v>
      </c>
      <c r="G265" s="145">
        <v>0</v>
      </c>
      <c r="H265" s="7">
        <f t="shared" si="55"/>
        <v>0</v>
      </c>
      <c r="I265" s="67">
        <v>0</v>
      </c>
      <c r="J265" s="224">
        <v>0</v>
      </c>
      <c r="K265" s="7">
        <f t="shared" si="56"/>
        <v>0</v>
      </c>
      <c r="L265" s="172">
        <v>0</v>
      </c>
      <c r="M265" s="183">
        <v>0</v>
      </c>
      <c r="N265" s="7">
        <f t="shared" si="57"/>
        <v>0</v>
      </c>
      <c r="O265" s="182">
        <v>0</v>
      </c>
      <c r="P265" s="104">
        <v>0</v>
      </c>
      <c r="Q265" s="67">
        <f t="shared" si="58"/>
        <v>0</v>
      </c>
      <c r="R265" s="105">
        <v>0</v>
      </c>
      <c r="S265" s="106">
        <v>0</v>
      </c>
      <c r="T265" s="7">
        <f t="shared" si="59"/>
        <v>0</v>
      </c>
      <c r="U265" s="25">
        <f t="shared" si="60"/>
        <v>0</v>
      </c>
      <c r="V265" s="30">
        <f t="shared" si="60"/>
        <v>0</v>
      </c>
      <c r="W265" s="35">
        <f t="shared" si="60"/>
        <v>0</v>
      </c>
    </row>
    <row r="266" spans="1:23" ht="15.75" x14ac:dyDescent="0.3">
      <c r="A266" s="8" t="s">
        <v>7</v>
      </c>
      <c r="B266" s="22" t="s">
        <v>36</v>
      </c>
      <c r="C266" s="88">
        <v>0</v>
      </c>
      <c r="D266" s="89">
        <v>0</v>
      </c>
      <c r="E266" s="7">
        <f t="shared" si="54"/>
        <v>0</v>
      </c>
      <c r="F266" s="87">
        <v>0</v>
      </c>
      <c r="G266" s="145">
        <v>0</v>
      </c>
      <c r="H266" s="7">
        <f t="shared" si="55"/>
        <v>0</v>
      </c>
      <c r="I266" s="67">
        <v>0</v>
      </c>
      <c r="J266" s="224">
        <v>0</v>
      </c>
      <c r="K266" s="7">
        <f t="shared" si="56"/>
        <v>0</v>
      </c>
      <c r="L266" s="172">
        <v>0</v>
      </c>
      <c r="M266" s="183">
        <v>0</v>
      </c>
      <c r="N266" s="7">
        <f t="shared" si="57"/>
        <v>0</v>
      </c>
      <c r="O266" s="182">
        <v>0</v>
      </c>
      <c r="P266" s="104">
        <v>0</v>
      </c>
      <c r="Q266" s="67">
        <f t="shared" si="58"/>
        <v>0</v>
      </c>
      <c r="R266" s="105">
        <v>0</v>
      </c>
      <c r="S266" s="106">
        <v>0</v>
      </c>
      <c r="T266" s="7">
        <f t="shared" si="59"/>
        <v>0</v>
      </c>
      <c r="U266" s="25">
        <f t="shared" si="60"/>
        <v>0</v>
      </c>
      <c r="V266" s="30">
        <f t="shared" si="60"/>
        <v>0</v>
      </c>
      <c r="W266" s="35">
        <f t="shared" si="60"/>
        <v>0</v>
      </c>
    </row>
    <row r="267" spans="1:23" ht="15.75" x14ac:dyDescent="0.3">
      <c r="A267" s="8" t="s">
        <v>8</v>
      </c>
      <c r="B267" s="22" t="s">
        <v>24</v>
      </c>
      <c r="C267" s="88">
        <v>0</v>
      </c>
      <c r="D267" s="89">
        <v>0</v>
      </c>
      <c r="E267" s="7">
        <f t="shared" si="54"/>
        <v>0</v>
      </c>
      <c r="F267" s="87">
        <v>0</v>
      </c>
      <c r="G267" s="145">
        <v>0</v>
      </c>
      <c r="H267" s="7">
        <f t="shared" si="55"/>
        <v>0</v>
      </c>
      <c r="I267" s="67">
        <v>0</v>
      </c>
      <c r="J267" s="224">
        <v>0</v>
      </c>
      <c r="K267" s="7">
        <f t="shared" si="56"/>
        <v>0</v>
      </c>
      <c r="L267" s="172">
        <v>0</v>
      </c>
      <c r="M267" s="183">
        <v>0</v>
      </c>
      <c r="N267" s="7">
        <f t="shared" si="57"/>
        <v>0</v>
      </c>
      <c r="O267" s="182">
        <v>0</v>
      </c>
      <c r="P267" s="104">
        <v>0</v>
      </c>
      <c r="Q267" s="67">
        <f t="shared" si="58"/>
        <v>0</v>
      </c>
      <c r="R267" s="105">
        <v>0</v>
      </c>
      <c r="S267" s="106">
        <v>0</v>
      </c>
      <c r="T267" s="7">
        <f t="shared" si="59"/>
        <v>0</v>
      </c>
      <c r="U267" s="25">
        <f t="shared" si="60"/>
        <v>0</v>
      </c>
      <c r="V267" s="30">
        <f t="shared" si="60"/>
        <v>0</v>
      </c>
      <c r="W267" s="35">
        <f t="shared" si="60"/>
        <v>0</v>
      </c>
    </row>
    <row r="268" spans="1:23" ht="15.75" x14ac:dyDescent="0.3">
      <c r="A268" s="8" t="s">
        <v>9</v>
      </c>
      <c r="B268" s="22" t="s">
        <v>96</v>
      </c>
      <c r="C268" s="88">
        <v>0</v>
      </c>
      <c r="D268" s="89">
        <v>0</v>
      </c>
      <c r="E268" s="7">
        <f t="shared" si="54"/>
        <v>0</v>
      </c>
      <c r="F268" s="87">
        <v>0</v>
      </c>
      <c r="G268" s="145">
        <v>0</v>
      </c>
      <c r="H268" s="7">
        <f t="shared" si="55"/>
        <v>0</v>
      </c>
      <c r="I268" s="67">
        <v>0</v>
      </c>
      <c r="J268" s="224">
        <v>0</v>
      </c>
      <c r="K268" s="7">
        <f t="shared" si="56"/>
        <v>0</v>
      </c>
      <c r="L268" s="172">
        <v>0</v>
      </c>
      <c r="M268" s="183">
        <v>0</v>
      </c>
      <c r="N268" s="7">
        <f t="shared" si="57"/>
        <v>0</v>
      </c>
      <c r="O268" s="182">
        <v>0</v>
      </c>
      <c r="P268" s="104">
        <v>0</v>
      </c>
      <c r="Q268" s="67">
        <f t="shared" si="58"/>
        <v>0</v>
      </c>
      <c r="R268" s="105">
        <v>0</v>
      </c>
      <c r="S268" s="106">
        <v>0</v>
      </c>
      <c r="T268" s="7">
        <f t="shared" si="59"/>
        <v>0</v>
      </c>
      <c r="U268" s="25">
        <f t="shared" si="60"/>
        <v>0</v>
      </c>
      <c r="V268" s="30">
        <f t="shared" si="60"/>
        <v>0</v>
      </c>
      <c r="W268" s="35">
        <f t="shared" si="60"/>
        <v>0</v>
      </c>
    </row>
    <row r="269" spans="1:23" ht="15.75" x14ac:dyDescent="0.3">
      <c r="A269" s="8" t="s">
        <v>10</v>
      </c>
      <c r="B269" s="22" t="s">
        <v>97</v>
      </c>
      <c r="C269" s="88">
        <v>0</v>
      </c>
      <c r="D269" s="89">
        <v>0</v>
      </c>
      <c r="E269" s="7">
        <f t="shared" si="54"/>
        <v>0</v>
      </c>
      <c r="F269" s="87">
        <v>0</v>
      </c>
      <c r="G269" s="145">
        <v>0</v>
      </c>
      <c r="H269" s="7">
        <f t="shared" si="55"/>
        <v>0</v>
      </c>
      <c r="I269" s="67">
        <v>0</v>
      </c>
      <c r="J269" s="224">
        <v>0</v>
      </c>
      <c r="K269" s="7">
        <f t="shared" si="56"/>
        <v>0</v>
      </c>
      <c r="L269" s="172">
        <v>0</v>
      </c>
      <c r="M269" s="183">
        <v>0</v>
      </c>
      <c r="N269" s="7">
        <f t="shared" si="57"/>
        <v>0</v>
      </c>
      <c r="O269" s="182">
        <v>0</v>
      </c>
      <c r="P269" s="104">
        <v>0</v>
      </c>
      <c r="Q269" s="67">
        <f t="shared" si="58"/>
        <v>0</v>
      </c>
      <c r="R269" s="105">
        <v>0</v>
      </c>
      <c r="S269" s="106">
        <v>0</v>
      </c>
      <c r="T269" s="7">
        <f t="shared" si="59"/>
        <v>0</v>
      </c>
      <c r="U269" s="25">
        <f t="shared" si="60"/>
        <v>0</v>
      </c>
      <c r="V269" s="30">
        <f t="shared" si="60"/>
        <v>0</v>
      </c>
      <c r="W269" s="35">
        <f t="shared" si="60"/>
        <v>0</v>
      </c>
    </row>
    <row r="270" spans="1:23" ht="15.75" x14ac:dyDescent="0.3">
      <c r="A270" s="8" t="s">
        <v>11</v>
      </c>
      <c r="B270" s="22" t="s">
        <v>33</v>
      </c>
      <c r="C270" s="88">
        <v>0</v>
      </c>
      <c r="D270" s="89">
        <v>0</v>
      </c>
      <c r="E270" s="7">
        <f t="shared" si="54"/>
        <v>0</v>
      </c>
      <c r="F270" s="87">
        <v>0</v>
      </c>
      <c r="G270" s="145">
        <v>0</v>
      </c>
      <c r="H270" s="7">
        <f t="shared" si="55"/>
        <v>0</v>
      </c>
      <c r="I270" s="67">
        <v>0</v>
      </c>
      <c r="J270" s="224">
        <v>0</v>
      </c>
      <c r="K270" s="7">
        <f t="shared" si="56"/>
        <v>0</v>
      </c>
      <c r="L270" s="172">
        <v>0</v>
      </c>
      <c r="M270" s="183">
        <v>0</v>
      </c>
      <c r="N270" s="7">
        <f t="shared" si="57"/>
        <v>0</v>
      </c>
      <c r="O270" s="182">
        <v>0</v>
      </c>
      <c r="P270" s="104">
        <v>0</v>
      </c>
      <c r="Q270" s="67">
        <f t="shared" si="58"/>
        <v>0</v>
      </c>
      <c r="R270" s="105">
        <v>0</v>
      </c>
      <c r="S270" s="106">
        <v>0</v>
      </c>
      <c r="T270" s="7">
        <f t="shared" si="59"/>
        <v>0</v>
      </c>
      <c r="U270" s="25">
        <f t="shared" si="60"/>
        <v>0</v>
      </c>
      <c r="V270" s="30">
        <f t="shared" si="60"/>
        <v>0</v>
      </c>
      <c r="W270" s="35">
        <f t="shared" si="60"/>
        <v>0</v>
      </c>
    </row>
    <row r="271" spans="1:23" ht="15.75" x14ac:dyDescent="0.3">
      <c r="A271" s="8" t="s">
        <v>12</v>
      </c>
      <c r="B271" s="22" t="s">
        <v>27</v>
      </c>
      <c r="C271" s="88">
        <v>1</v>
      </c>
      <c r="D271" s="89">
        <v>14</v>
      </c>
      <c r="E271" s="7">
        <f t="shared" si="54"/>
        <v>49</v>
      </c>
      <c r="F271" s="87">
        <v>0</v>
      </c>
      <c r="G271" s="145">
        <v>0</v>
      </c>
      <c r="H271" s="7">
        <f t="shared" si="55"/>
        <v>0</v>
      </c>
      <c r="I271" s="67">
        <v>0</v>
      </c>
      <c r="J271" s="224">
        <v>2</v>
      </c>
      <c r="K271" s="7">
        <f t="shared" si="56"/>
        <v>7</v>
      </c>
      <c r="L271" s="172">
        <v>0</v>
      </c>
      <c r="M271" s="183">
        <v>0</v>
      </c>
      <c r="N271" s="7">
        <f t="shared" si="57"/>
        <v>0</v>
      </c>
      <c r="O271" s="182">
        <v>0</v>
      </c>
      <c r="P271" s="104"/>
      <c r="Q271" s="67">
        <f t="shared" si="58"/>
        <v>0</v>
      </c>
      <c r="R271" s="105">
        <v>0</v>
      </c>
      <c r="S271" s="106">
        <v>0</v>
      </c>
      <c r="T271" s="7">
        <f t="shared" si="59"/>
        <v>0</v>
      </c>
      <c r="U271" s="25">
        <f t="shared" si="60"/>
        <v>1</v>
      </c>
      <c r="V271" s="30">
        <f t="shared" si="60"/>
        <v>16</v>
      </c>
      <c r="W271" s="35">
        <f t="shared" si="60"/>
        <v>56</v>
      </c>
    </row>
    <row r="272" spans="1:23" ht="15.75" x14ac:dyDescent="0.3">
      <c r="A272" s="8" t="s">
        <v>13</v>
      </c>
      <c r="B272" s="22" t="s">
        <v>31</v>
      </c>
      <c r="C272" s="88">
        <v>0</v>
      </c>
      <c r="D272" s="89">
        <v>4</v>
      </c>
      <c r="E272" s="7">
        <f t="shared" si="54"/>
        <v>14</v>
      </c>
      <c r="F272" s="87">
        <v>0</v>
      </c>
      <c r="G272" s="145">
        <v>40</v>
      </c>
      <c r="H272" s="7">
        <f t="shared" si="55"/>
        <v>140</v>
      </c>
      <c r="I272" s="67">
        <v>0</v>
      </c>
      <c r="J272" s="224">
        <v>3</v>
      </c>
      <c r="K272" s="7">
        <f t="shared" si="56"/>
        <v>10.5</v>
      </c>
      <c r="L272" s="172">
        <v>0</v>
      </c>
      <c r="M272" s="183">
        <v>0</v>
      </c>
      <c r="N272" s="7">
        <f t="shared" si="57"/>
        <v>0</v>
      </c>
      <c r="O272" s="182">
        <v>0</v>
      </c>
      <c r="P272" s="104">
        <v>0</v>
      </c>
      <c r="Q272" s="67">
        <f t="shared" si="58"/>
        <v>0</v>
      </c>
      <c r="R272" s="105">
        <v>0</v>
      </c>
      <c r="S272" s="106">
        <v>0</v>
      </c>
      <c r="T272" s="7">
        <f t="shared" si="59"/>
        <v>0</v>
      </c>
      <c r="U272" s="25">
        <f t="shared" si="60"/>
        <v>0</v>
      </c>
      <c r="V272" s="30">
        <f t="shared" si="60"/>
        <v>47</v>
      </c>
      <c r="W272" s="35">
        <f t="shared" si="60"/>
        <v>164.5</v>
      </c>
    </row>
    <row r="273" spans="1:23" ht="15.75" x14ac:dyDescent="0.3">
      <c r="A273" s="8" t="s">
        <v>14</v>
      </c>
      <c r="B273" s="22" t="s">
        <v>32</v>
      </c>
      <c r="C273" s="88">
        <v>1</v>
      </c>
      <c r="D273" s="89">
        <v>5</v>
      </c>
      <c r="E273" s="7">
        <f t="shared" si="54"/>
        <v>17.5</v>
      </c>
      <c r="F273" s="87">
        <v>0</v>
      </c>
      <c r="G273" s="145">
        <v>5</v>
      </c>
      <c r="H273" s="7">
        <f t="shared" si="55"/>
        <v>17.5</v>
      </c>
      <c r="I273" s="67">
        <v>0</v>
      </c>
      <c r="J273" s="224">
        <v>0</v>
      </c>
      <c r="K273" s="7">
        <f t="shared" si="56"/>
        <v>0</v>
      </c>
      <c r="L273" s="172">
        <v>3</v>
      </c>
      <c r="M273" s="183">
        <v>4</v>
      </c>
      <c r="N273" s="7">
        <f t="shared" si="57"/>
        <v>14</v>
      </c>
      <c r="O273" s="182">
        <v>5</v>
      </c>
      <c r="P273" s="104">
        <v>0</v>
      </c>
      <c r="Q273" s="67">
        <f t="shared" si="58"/>
        <v>0</v>
      </c>
      <c r="R273" s="105">
        <v>0</v>
      </c>
      <c r="S273" s="106">
        <v>0</v>
      </c>
      <c r="T273" s="7">
        <f t="shared" si="59"/>
        <v>0</v>
      </c>
      <c r="U273" s="25">
        <f t="shared" si="60"/>
        <v>9</v>
      </c>
      <c r="V273" s="30">
        <f t="shared" si="60"/>
        <v>14</v>
      </c>
      <c r="W273" s="35">
        <f t="shared" si="60"/>
        <v>49</v>
      </c>
    </row>
    <row r="274" spans="1:23" ht="15.75" x14ac:dyDescent="0.3">
      <c r="A274" s="8" t="s">
        <v>15</v>
      </c>
      <c r="B274" s="22" t="s">
        <v>98</v>
      </c>
      <c r="C274" s="88">
        <v>0</v>
      </c>
      <c r="D274" s="89">
        <v>0</v>
      </c>
      <c r="E274" s="7">
        <f t="shared" si="54"/>
        <v>0</v>
      </c>
      <c r="F274" s="87">
        <v>0</v>
      </c>
      <c r="G274" s="145">
        <v>0</v>
      </c>
      <c r="H274" s="7">
        <f t="shared" si="55"/>
        <v>0</v>
      </c>
      <c r="I274" s="67">
        <v>0</v>
      </c>
      <c r="J274" s="224">
        <v>0</v>
      </c>
      <c r="K274" s="7">
        <f t="shared" si="56"/>
        <v>0</v>
      </c>
      <c r="L274" s="172">
        <v>0</v>
      </c>
      <c r="M274" s="183">
        <v>0</v>
      </c>
      <c r="N274" s="7">
        <f t="shared" si="57"/>
        <v>0</v>
      </c>
      <c r="O274" s="182">
        <v>0</v>
      </c>
      <c r="P274" s="104">
        <v>0</v>
      </c>
      <c r="Q274" s="67">
        <f t="shared" si="58"/>
        <v>0</v>
      </c>
      <c r="R274" s="105">
        <v>0</v>
      </c>
      <c r="S274" s="106">
        <v>0</v>
      </c>
      <c r="T274" s="7">
        <f t="shared" si="59"/>
        <v>0</v>
      </c>
      <c r="U274" s="25">
        <f t="shared" si="60"/>
        <v>0</v>
      </c>
      <c r="V274" s="30">
        <f t="shared" si="60"/>
        <v>0</v>
      </c>
      <c r="W274" s="35">
        <f t="shared" si="60"/>
        <v>0</v>
      </c>
    </row>
    <row r="275" spans="1:23" ht="15.75" x14ac:dyDescent="0.3">
      <c r="A275" s="8" t="s">
        <v>16</v>
      </c>
      <c r="B275" s="22" t="s">
        <v>99</v>
      </c>
      <c r="C275" s="88">
        <v>0</v>
      </c>
      <c r="D275" s="89">
        <v>0</v>
      </c>
      <c r="E275" s="7">
        <f t="shared" si="54"/>
        <v>0</v>
      </c>
      <c r="F275" s="87">
        <v>0</v>
      </c>
      <c r="G275" s="145">
        <v>0</v>
      </c>
      <c r="H275" s="7">
        <f t="shared" si="55"/>
        <v>0</v>
      </c>
      <c r="I275" s="67">
        <v>0</v>
      </c>
      <c r="J275" s="224">
        <v>0</v>
      </c>
      <c r="K275" s="7">
        <f t="shared" si="56"/>
        <v>0</v>
      </c>
      <c r="L275" s="172">
        <v>0</v>
      </c>
      <c r="M275" s="183">
        <v>0</v>
      </c>
      <c r="N275" s="7">
        <f t="shared" si="57"/>
        <v>0</v>
      </c>
      <c r="O275" s="182">
        <v>0</v>
      </c>
      <c r="P275" s="104">
        <v>0</v>
      </c>
      <c r="Q275" s="67">
        <f t="shared" si="58"/>
        <v>0</v>
      </c>
      <c r="R275" s="105">
        <v>0</v>
      </c>
      <c r="S275" s="106">
        <v>0</v>
      </c>
      <c r="T275" s="7">
        <f t="shared" si="59"/>
        <v>0</v>
      </c>
      <c r="U275" s="25">
        <f>C275+F275+I275+L275+O275+R275</f>
        <v>0</v>
      </c>
      <c r="V275" s="30">
        <f t="shared" si="60"/>
        <v>0</v>
      </c>
      <c r="W275" s="35">
        <f t="shared" si="60"/>
        <v>0</v>
      </c>
    </row>
    <row r="276" spans="1:23" ht="15.75" x14ac:dyDescent="0.3">
      <c r="A276" s="8" t="s">
        <v>17</v>
      </c>
      <c r="B276" s="22" t="s">
        <v>26</v>
      </c>
      <c r="C276" s="88">
        <v>0</v>
      </c>
      <c r="D276" s="89">
        <v>0</v>
      </c>
      <c r="E276" s="7">
        <f t="shared" si="54"/>
        <v>0</v>
      </c>
      <c r="F276" s="87">
        <v>0</v>
      </c>
      <c r="G276" s="145">
        <v>0</v>
      </c>
      <c r="H276" s="7">
        <f t="shared" si="55"/>
        <v>0</v>
      </c>
      <c r="I276" s="67">
        <v>0</v>
      </c>
      <c r="J276" s="224">
        <v>0</v>
      </c>
      <c r="K276" s="7">
        <f t="shared" si="56"/>
        <v>0</v>
      </c>
      <c r="L276" s="172">
        <v>0</v>
      </c>
      <c r="M276" s="183">
        <v>0</v>
      </c>
      <c r="N276" s="7">
        <f t="shared" si="57"/>
        <v>0</v>
      </c>
      <c r="O276" s="182">
        <v>0</v>
      </c>
      <c r="P276" s="104">
        <v>0</v>
      </c>
      <c r="Q276" s="67">
        <f t="shared" si="58"/>
        <v>0</v>
      </c>
      <c r="R276" s="105">
        <v>0</v>
      </c>
      <c r="S276" s="106">
        <v>0</v>
      </c>
      <c r="T276" s="7">
        <f t="shared" si="59"/>
        <v>0</v>
      </c>
      <c r="U276" s="25">
        <f t="shared" si="60"/>
        <v>0</v>
      </c>
      <c r="V276" s="30">
        <f t="shared" si="60"/>
        <v>0</v>
      </c>
      <c r="W276" s="35">
        <f t="shared" si="60"/>
        <v>0</v>
      </c>
    </row>
    <row r="277" spans="1:23" ht="15.75" x14ac:dyDescent="0.3">
      <c r="A277" s="8" t="s">
        <v>18</v>
      </c>
      <c r="B277" s="22" t="s">
        <v>104</v>
      </c>
      <c r="C277" s="88">
        <v>0</v>
      </c>
      <c r="D277" s="89">
        <v>0</v>
      </c>
      <c r="E277" s="7">
        <f t="shared" si="54"/>
        <v>0</v>
      </c>
      <c r="F277" s="87">
        <v>0</v>
      </c>
      <c r="G277" s="145">
        <v>0</v>
      </c>
      <c r="H277" s="7">
        <f t="shared" si="55"/>
        <v>0</v>
      </c>
      <c r="I277" s="67">
        <v>0</v>
      </c>
      <c r="J277" s="224">
        <v>0</v>
      </c>
      <c r="K277" s="7">
        <f t="shared" si="56"/>
        <v>0</v>
      </c>
      <c r="L277" s="172">
        <v>0</v>
      </c>
      <c r="M277" s="183">
        <v>0</v>
      </c>
      <c r="N277" s="7">
        <f t="shared" si="57"/>
        <v>0</v>
      </c>
      <c r="O277" s="182">
        <v>0</v>
      </c>
      <c r="P277" s="104">
        <v>0</v>
      </c>
      <c r="Q277" s="67">
        <f t="shared" si="58"/>
        <v>0</v>
      </c>
      <c r="R277" s="105">
        <v>0</v>
      </c>
      <c r="S277" s="106">
        <v>0</v>
      </c>
      <c r="T277" s="7">
        <f t="shared" si="59"/>
        <v>0</v>
      </c>
      <c r="U277" s="25">
        <f t="shared" si="60"/>
        <v>0</v>
      </c>
      <c r="V277" s="30">
        <f t="shared" si="60"/>
        <v>0</v>
      </c>
      <c r="W277" s="35">
        <f t="shared" si="60"/>
        <v>0</v>
      </c>
    </row>
    <row r="278" spans="1:23" ht="15.75" x14ac:dyDescent="0.3">
      <c r="A278" s="8" t="s">
        <v>19</v>
      </c>
      <c r="B278" s="22" t="s">
        <v>34</v>
      </c>
      <c r="C278" s="88">
        <v>0</v>
      </c>
      <c r="D278" s="89">
        <v>0</v>
      </c>
      <c r="E278" s="7">
        <f t="shared" si="54"/>
        <v>0</v>
      </c>
      <c r="F278" s="87">
        <v>0</v>
      </c>
      <c r="G278" s="145">
        <v>0</v>
      </c>
      <c r="H278" s="7">
        <f t="shared" si="55"/>
        <v>0</v>
      </c>
      <c r="I278" s="67">
        <v>0</v>
      </c>
      <c r="J278" s="224">
        <v>0</v>
      </c>
      <c r="K278" s="7">
        <f t="shared" si="56"/>
        <v>0</v>
      </c>
      <c r="L278" s="172">
        <v>0</v>
      </c>
      <c r="M278" s="183">
        <v>0</v>
      </c>
      <c r="N278" s="7">
        <f t="shared" si="57"/>
        <v>0</v>
      </c>
      <c r="O278" s="182">
        <v>0</v>
      </c>
      <c r="P278" s="104">
        <v>0</v>
      </c>
      <c r="Q278" s="67">
        <f t="shared" si="58"/>
        <v>0</v>
      </c>
      <c r="R278" s="105">
        <v>0</v>
      </c>
      <c r="S278" s="106">
        <v>0</v>
      </c>
      <c r="T278" s="7">
        <f t="shared" si="59"/>
        <v>0</v>
      </c>
      <c r="U278" s="25">
        <f t="shared" si="60"/>
        <v>0</v>
      </c>
      <c r="V278" s="30">
        <f t="shared" si="60"/>
        <v>0</v>
      </c>
      <c r="W278" s="35">
        <f t="shared" si="60"/>
        <v>0</v>
      </c>
    </row>
    <row r="279" spans="1:23" ht="15.75" x14ac:dyDescent="0.3">
      <c r="A279" s="8" t="s">
        <v>20</v>
      </c>
      <c r="B279" s="22" t="s">
        <v>37</v>
      </c>
      <c r="C279" s="88">
        <v>2</v>
      </c>
      <c r="D279" s="89">
        <v>0</v>
      </c>
      <c r="E279" s="7">
        <f t="shared" si="54"/>
        <v>0</v>
      </c>
      <c r="F279" s="87">
        <v>0</v>
      </c>
      <c r="G279" s="145">
        <v>0</v>
      </c>
      <c r="H279" s="7">
        <f t="shared" si="55"/>
        <v>0</v>
      </c>
      <c r="I279" s="67">
        <v>0</v>
      </c>
      <c r="J279" s="224">
        <v>0</v>
      </c>
      <c r="K279" s="7">
        <f t="shared" si="56"/>
        <v>0</v>
      </c>
      <c r="L279" s="172">
        <v>0</v>
      </c>
      <c r="M279" s="183">
        <v>2</v>
      </c>
      <c r="N279" s="7">
        <f t="shared" si="57"/>
        <v>7</v>
      </c>
      <c r="O279" s="182">
        <v>0</v>
      </c>
      <c r="P279" s="104">
        <v>0</v>
      </c>
      <c r="Q279" s="67">
        <f t="shared" si="58"/>
        <v>0</v>
      </c>
      <c r="R279" s="105">
        <v>0</v>
      </c>
      <c r="S279" s="106">
        <v>0</v>
      </c>
      <c r="T279" s="7">
        <f t="shared" si="59"/>
        <v>0</v>
      </c>
      <c r="U279" s="25">
        <f t="shared" si="60"/>
        <v>2</v>
      </c>
      <c r="V279" s="30">
        <f t="shared" si="60"/>
        <v>2</v>
      </c>
      <c r="W279" s="35">
        <f t="shared" si="60"/>
        <v>7</v>
      </c>
    </row>
    <row r="280" spans="1:23" ht="15.75" x14ac:dyDescent="0.3">
      <c r="A280" s="8" t="s">
        <v>21</v>
      </c>
      <c r="B280" s="22" t="s">
        <v>28</v>
      </c>
      <c r="C280" s="88">
        <v>0</v>
      </c>
      <c r="D280" s="89">
        <v>0</v>
      </c>
      <c r="E280" s="7">
        <f t="shared" si="54"/>
        <v>0</v>
      </c>
      <c r="F280" s="87">
        <v>0</v>
      </c>
      <c r="G280" s="145">
        <v>0</v>
      </c>
      <c r="H280" s="7">
        <f t="shared" si="55"/>
        <v>0</v>
      </c>
      <c r="I280" s="67">
        <v>0</v>
      </c>
      <c r="J280" s="224">
        <v>0</v>
      </c>
      <c r="K280" s="7">
        <f t="shared" si="56"/>
        <v>0</v>
      </c>
      <c r="L280" s="172">
        <v>0</v>
      </c>
      <c r="M280" s="183">
        <v>0</v>
      </c>
      <c r="N280" s="7">
        <f t="shared" si="57"/>
        <v>0</v>
      </c>
      <c r="O280" s="182">
        <v>0</v>
      </c>
      <c r="P280" s="104">
        <v>0</v>
      </c>
      <c r="Q280" s="67">
        <f t="shared" si="58"/>
        <v>0</v>
      </c>
      <c r="R280" s="105">
        <v>0</v>
      </c>
      <c r="S280" s="106">
        <v>0</v>
      </c>
      <c r="T280" s="7">
        <f t="shared" si="59"/>
        <v>0</v>
      </c>
      <c r="U280" s="25">
        <f t="shared" si="60"/>
        <v>0</v>
      </c>
      <c r="V280" s="30">
        <f t="shared" si="60"/>
        <v>0</v>
      </c>
      <c r="W280" s="35">
        <f t="shared" si="60"/>
        <v>0</v>
      </c>
    </row>
    <row r="281" spans="1:23" ht="15.75" x14ac:dyDescent="0.3">
      <c r="A281" s="10">
        <v>20</v>
      </c>
      <c r="B281" s="22" t="s">
        <v>25</v>
      </c>
      <c r="C281" s="88">
        <v>0</v>
      </c>
      <c r="D281" s="89">
        <v>0</v>
      </c>
      <c r="E281" s="7">
        <f t="shared" si="54"/>
        <v>0</v>
      </c>
      <c r="F281" s="87">
        <v>0</v>
      </c>
      <c r="G281" s="145">
        <v>10</v>
      </c>
      <c r="H281" s="7">
        <f t="shared" si="55"/>
        <v>35</v>
      </c>
      <c r="I281" s="67">
        <v>0</v>
      </c>
      <c r="J281" s="224">
        <v>13</v>
      </c>
      <c r="K281" s="7">
        <f t="shared" si="56"/>
        <v>45.5</v>
      </c>
      <c r="L281" s="172">
        <v>0</v>
      </c>
      <c r="M281" s="183">
        <v>0</v>
      </c>
      <c r="N281" s="7">
        <f t="shared" si="57"/>
        <v>0</v>
      </c>
      <c r="O281" s="182">
        <v>0</v>
      </c>
      <c r="P281" s="104">
        <v>0</v>
      </c>
      <c r="Q281" s="67">
        <f t="shared" si="58"/>
        <v>0</v>
      </c>
      <c r="R281" s="105">
        <v>0</v>
      </c>
      <c r="S281" s="106">
        <v>0</v>
      </c>
      <c r="T281" s="7">
        <f t="shared" si="59"/>
        <v>0</v>
      </c>
      <c r="U281" s="25">
        <f>C281+F281+I281+L281+O281+R281</f>
        <v>0</v>
      </c>
      <c r="V281" s="30">
        <f t="shared" si="60"/>
        <v>23</v>
      </c>
      <c r="W281" s="35">
        <f t="shared" si="60"/>
        <v>80.5</v>
      </c>
    </row>
    <row r="282" spans="1:23" ht="16.5" thickBot="1" x14ac:dyDescent="0.35">
      <c r="A282" s="10">
        <v>21</v>
      </c>
      <c r="B282" s="22" t="s">
        <v>39</v>
      </c>
      <c r="C282" s="88">
        <v>1</v>
      </c>
      <c r="D282" s="89">
        <v>5</v>
      </c>
      <c r="E282" s="7">
        <f t="shared" si="54"/>
        <v>17.5</v>
      </c>
      <c r="F282" s="90">
        <v>0</v>
      </c>
      <c r="G282" s="145">
        <v>2</v>
      </c>
      <c r="H282" s="7">
        <f t="shared" si="55"/>
        <v>7</v>
      </c>
      <c r="I282" s="67">
        <v>0</v>
      </c>
      <c r="J282" s="224">
        <v>4</v>
      </c>
      <c r="K282" s="7">
        <f t="shared" si="56"/>
        <v>14</v>
      </c>
      <c r="L282" s="172">
        <v>0</v>
      </c>
      <c r="M282" s="183">
        <v>0</v>
      </c>
      <c r="N282" s="7">
        <f t="shared" si="57"/>
        <v>0</v>
      </c>
      <c r="O282" s="182">
        <v>1</v>
      </c>
      <c r="P282" s="104">
        <v>0</v>
      </c>
      <c r="Q282" s="67">
        <f t="shared" si="58"/>
        <v>0</v>
      </c>
      <c r="R282" s="105">
        <v>0</v>
      </c>
      <c r="S282" s="106">
        <v>0</v>
      </c>
      <c r="T282" s="7">
        <f t="shared" si="59"/>
        <v>0</v>
      </c>
      <c r="U282" s="25">
        <f t="shared" si="60"/>
        <v>2</v>
      </c>
      <c r="V282" s="30">
        <f t="shared" si="60"/>
        <v>11</v>
      </c>
      <c r="W282" s="35">
        <f t="shared" si="60"/>
        <v>38.5</v>
      </c>
    </row>
    <row r="283" spans="1:23" s="68" customFormat="1" ht="17.25" thickTop="1" thickBot="1" x14ac:dyDescent="0.35">
      <c r="A283" s="56"/>
      <c r="B283" s="91" t="s">
        <v>57</v>
      </c>
      <c r="C283" s="88">
        <v>0</v>
      </c>
      <c r="D283" s="89">
        <v>0</v>
      </c>
      <c r="E283" s="91">
        <f t="shared" ref="E283:W283" si="61">SUM(E262:E282)</f>
        <v>98</v>
      </c>
      <c r="F283" s="60">
        <f t="shared" si="61"/>
        <v>0</v>
      </c>
      <c r="G283" s="73">
        <f t="shared" si="61"/>
        <v>57</v>
      </c>
      <c r="H283" s="92">
        <f t="shared" si="61"/>
        <v>199.5</v>
      </c>
      <c r="I283" s="70">
        <f t="shared" si="61"/>
        <v>0</v>
      </c>
      <c r="J283" s="73">
        <f t="shared" si="61"/>
        <v>22</v>
      </c>
      <c r="K283" s="91">
        <f t="shared" si="61"/>
        <v>77</v>
      </c>
      <c r="L283" s="60">
        <f t="shared" si="61"/>
        <v>3</v>
      </c>
      <c r="M283" s="73">
        <f t="shared" si="61"/>
        <v>6</v>
      </c>
      <c r="N283" s="92">
        <f t="shared" si="61"/>
        <v>21</v>
      </c>
      <c r="O283" s="70">
        <f t="shared" si="61"/>
        <v>6</v>
      </c>
      <c r="P283" s="73">
        <f t="shared" si="61"/>
        <v>0</v>
      </c>
      <c r="Q283" s="91">
        <f t="shared" si="61"/>
        <v>0</v>
      </c>
      <c r="R283" s="60">
        <f t="shared" si="61"/>
        <v>0</v>
      </c>
      <c r="S283" s="73">
        <f t="shared" si="61"/>
        <v>0</v>
      </c>
      <c r="T283" s="91">
        <f t="shared" si="61"/>
        <v>0</v>
      </c>
      <c r="U283" s="60">
        <f t="shared" si="61"/>
        <v>14</v>
      </c>
      <c r="V283" s="73">
        <f t="shared" si="61"/>
        <v>113</v>
      </c>
      <c r="W283" s="92">
        <f t="shared" si="61"/>
        <v>395.5</v>
      </c>
    </row>
    <row r="284" spans="1:23" ht="16.5" thickTop="1" thickBot="1" x14ac:dyDescent="0.3">
      <c r="A284" s="17"/>
      <c r="B284" s="24" t="s">
        <v>58</v>
      </c>
      <c r="C284" s="88">
        <v>0</v>
      </c>
      <c r="D284" s="89">
        <v>0</v>
      </c>
      <c r="E284" s="24">
        <f>E283</f>
        <v>98</v>
      </c>
      <c r="F284" s="17">
        <f t="shared" ref="F284:T284" si="62">C284+F283</f>
        <v>0</v>
      </c>
      <c r="G284" s="18">
        <f t="shared" si="62"/>
        <v>57</v>
      </c>
      <c r="H284" s="19">
        <f t="shared" si="62"/>
        <v>297.5</v>
      </c>
      <c r="I284" s="61">
        <f t="shared" si="62"/>
        <v>0</v>
      </c>
      <c r="J284" s="18">
        <f t="shared" si="62"/>
        <v>79</v>
      </c>
      <c r="K284" s="19">
        <f t="shared" si="62"/>
        <v>374.5</v>
      </c>
      <c r="L284" s="17">
        <f t="shared" si="62"/>
        <v>3</v>
      </c>
      <c r="M284" s="18">
        <f t="shared" si="62"/>
        <v>85</v>
      </c>
      <c r="N284" s="19">
        <f t="shared" si="62"/>
        <v>395.5</v>
      </c>
      <c r="O284" s="61">
        <f t="shared" si="62"/>
        <v>9</v>
      </c>
      <c r="P284" s="79">
        <f t="shared" si="62"/>
        <v>85</v>
      </c>
      <c r="Q284" s="101">
        <f t="shared" si="62"/>
        <v>395.5</v>
      </c>
      <c r="R284" s="61">
        <f t="shared" si="62"/>
        <v>9</v>
      </c>
      <c r="S284" s="79">
        <f t="shared" si="62"/>
        <v>85</v>
      </c>
      <c r="T284" s="24">
        <f t="shared" si="62"/>
        <v>395.5</v>
      </c>
      <c r="U284" s="17"/>
      <c r="V284" s="18"/>
      <c r="W284" s="19"/>
    </row>
    <row r="285" spans="1:23" ht="16.5" thickTop="1" x14ac:dyDescent="0.3">
      <c r="A285" s="2"/>
      <c r="B285" s="2"/>
      <c r="C285" s="2"/>
      <c r="D285" s="2"/>
      <c r="E285" s="2"/>
      <c r="F285" s="2"/>
      <c r="G285" s="2"/>
      <c r="H285" s="2"/>
      <c r="I285" s="62"/>
      <c r="J285" s="2"/>
      <c r="K285" s="2"/>
      <c r="L285" s="2"/>
      <c r="M285" s="2"/>
      <c r="N285" s="2"/>
      <c r="O285" s="62"/>
      <c r="P285" s="62"/>
      <c r="Q285" s="62"/>
      <c r="R285" s="62"/>
      <c r="S285" s="62"/>
      <c r="T285" s="2"/>
      <c r="U285" s="2"/>
      <c r="V285" s="2"/>
      <c r="W285" s="2"/>
    </row>
    <row r="286" spans="1:23" ht="15.75" x14ac:dyDescent="0.3">
      <c r="A286" s="2"/>
      <c r="B286" s="2" t="s">
        <v>52</v>
      </c>
      <c r="C286" s="2" t="s">
        <v>53</v>
      </c>
      <c r="D286" s="2"/>
      <c r="E286" s="2"/>
      <c r="F286" s="2"/>
      <c r="G286" s="2"/>
      <c r="H286" s="2"/>
      <c r="I286" s="62"/>
      <c r="J286" s="2"/>
      <c r="K286" s="2"/>
      <c r="L286" s="2"/>
      <c r="M286" s="2"/>
      <c r="N286" s="2"/>
      <c r="O286" s="62"/>
      <c r="P286" s="62"/>
      <c r="Q286" s="62"/>
      <c r="R286" s="62"/>
      <c r="S286" s="62"/>
      <c r="T286" s="2"/>
      <c r="U286" s="2"/>
      <c r="V286" s="2"/>
      <c r="W286" s="2"/>
    </row>
    <row r="287" spans="1:23" ht="15.75" x14ac:dyDescent="0.3">
      <c r="A287" s="2"/>
      <c r="B287" s="2"/>
      <c r="C287" s="2" t="s">
        <v>54</v>
      </c>
      <c r="D287" s="2"/>
      <c r="E287" s="2"/>
      <c r="F287" s="2"/>
      <c r="G287" s="2"/>
      <c r="H287" s="2"/>
      <c r="I287" s="62"/>
      <c r="J287" s="2"/>
      <c r="K287" s="2"/>
      <c r="L287" s="2"/>
      <c r="M287" s="2"/>
      <c r="N287" s="2"/>
      <c r="O287" s="62"/>
      <c r="P287" s="62"/>
      <c r="Q287" s="62"/>
      <c r="R287" s="62"/>
      <c r="S287" s="62"/>
      <c r="T287" s="2"/>
      <c r="U287" s="2"/>
      <c r="V287" s="2"/>
      <c r="W287" s="2"/>
    </row>
    <row r="288" spans="1:23" ht="15.75" x14ac:dyDescent="0.3">
      <c r="A288" s="2"/>
      <c r="B288" s="2"/>
      <c r="C288" s="2" t="s">
        <v>105</v>
      </c>
      <c r="D288" s="2"/>
      <c r="E288" s="2"/>
      <c r="F288" s="2"/>
      <c r="G288" s="2"/>
      <c r="H288" s="2"/>
      <c r="I288" s="62"/>
      <c r="J288" s="2"/>
      <c r="K288" s="2"/>
      <c r="L288" s="2"/>
      <c r="M288" s="2"/>
      <c r="N288" s="2"/>
      <c r="O288" s="62"/>
      <c r="P288" s="62"/>
      <c r="Q288" s="62"/>
      <c r="R288" s="62"/>
      <c r="S288" s="62"/>
      <c r="T288" s="2"/>
      <c r="U288" s="2"/>
      <c r="V288" s="2"/>
      <c r="W288" s="2"/>
    </row>
    <row r="289" spans="1:23" ht="16.5" thickBot="1" x14ac:dyDescent="0.35">
      <c r="A289" s="2"/>
      <c r="B289" s="1" t="s">
        <v>55</v>
      </c>
      <c r="C289" s="1" t="s">
        <v>90</v>
      </c>
      <c r="D289" s="2"/>
      <c r="E289" s="2"/>
      <c r="F289" s="2"/>
      <c r="G289" s="2"/>
      <c r="H289" s="2"/>
      <c r="I289" s="62"/>
      <c r="J289" s="2"/>
      <c r="K289" s="2"/>
      <c r="L289" s="2"/>
      <c r="M289" s="2"/>
      <c r="N289" s="2"/>
      <c r="O289" s="62"/>
      <c r="P289" s="62"/>
      <c r="Q289" s="62"/>
      <c r="R289" s="62"/>
      <c r="S289" s="62"/>
      <c r="T289" s="2"/>
      <c r="U289" s="2"/>
      <c r="V289" s="2"/>
      <c r="W289" s="2"/>
    </row>
    <row r="290" spans="1:23" ht="16.5" thickTop="1" x14ac:dyDescent="0.3">
      <c r="A290" s="262" t="s">
        <v>0</v>
      </c>
      <c r="B290" s="265" t="s">
        <v>1</v>
      </c>
      <c r="C290" s="268" t="s">
        <v>40</v>
      </c>
      <c r="D290" s="269"/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70"/>
      <c r="U290" s="271" t="s">
        <v>61</v>
      </c>
      <c r="V290" s="271"/>
      <c r="W290" s="272"/>
    </row>
    <row r="291" spans="1:23" ht="15.75" x14ac:dyDescent="0.3">
      <c r="A291" s="263"/>
      <c r="B291" s="266"/>
      <c r="C291" s="259" t="s">
        <v>62</v>
      </c>
      <c r="D291" s="275"/>
      <c r="E291" s="275"/>
      <c r="F291" s="255" t="s">
        <v>63</v>
      </c>
      <c r="G291" s="256"/>
      <c r="H291" s="257"/>
      <c r="I291" s="256" t="s">
        <v>64</v>
      </c>
      <c r="J291" s="256"/>
      <c r="K291" s="256"/>
      <c r="L291" s="255" t="s">
        <v>65</v>
      </c>
      <c r="M291" s="256"/>
      <c r="N291" s="257"/>
      <c r="O291" s="276" t="s">
        <v>66</v>
      </c>
      <c r="P291" s="276"/>
      <c r="Q291" s="276"/>
      <c r="R291" s="255" t="s">
        <v>67</v>
      </c>
      <c r="S291" s="256"/>
      <c r="T291" s="257"/>
      <c r="U291" s="273"/>
      <c r="V291" s="273"/>
      <c r="W291" s="274"/>
    </row>
    <row r="292" spans="1:23" ht="16.5" thickBot="1" x14ac:dyDescent="0.35">
      <c r="A292" s="264"/>
      <c r="B292" s="267"/>
      <c r="C292" s="43" t="s">
        <v>47</v>
      </c>
      <c r="D292" s="44" t="s">
        <v>48</v>
      </c>
      <c r="E292" s="45" t="s">
        <v>103</v>
      </c>
      <c r="F292" s="43" t="s">
        <v>47</v>
      </c>
      <c r="G292" s="44" t="s">
        <v>48</v>
      </c>
      <c r="H292" s="45" t="s">
        <v>103</v>
      </c>
      <c r="I292" s="55" t="s">
        <v>47</v>
      </c>
      <c r="J292" s="44" t="s">
        <v>48</v>
      </c>
      <c r="K292" s="45" t="s">
        <v>103</v>
      </c>
      <c r="L292" s="43" t="s">
        <v>47</v>
      </c>
      <c r="M292" s="44" t="s">
        <v>48</v>
      </c>
      <c r="N292" s="45" t="s">
        <v>103</v>
      </c>
      <c r="O292" s="55" t="s">
        <v>47</v>
      </c>
      <c r="P292" s="75" t="s">
        <v>48</v>
      </c>
      <c r="Q292" s="99" t="s">
        <v>103</v>
      </c>
      <c r="R292" s="55" t="s">
        <v>47</v>
      </c>
      <c r="S292" s="75" t="s">
        <v>48</v>
      </c>
      <c r="T292" s="45" t="s">
        <v>103</v>
      </c>
      <c r="U292" s="43" t="s">
        <v>47</v>
      </c>
      <c r="V292" s="44" t="s">
        <v>48</v>
      </c>
      <c r="W292" s="45" t="s">
        <v>103</v>
      </c>
    </row>
    <row r="293" spans="1:23" ht="17.25" thickTop="1" thickBot="1" x14ac:dyDescent="0.35">
      <c r="A293" s="3" t="s">
        <v>3</v>
      </c>
      <c r="B293" s="20" t="s">
        <v>4</v>
      </c>
      <c r="C293" s="3" t="s">
        <v>68</v>
      </c>
      <c r="D293" s="4" t="s">
        <v>69</v>
      </c>
      <c r="E293" s="5" t="s">
        <v>70</v>
      </c>
      <c r="F293" s="3" t="s">
        <v>71</v>
      </c>
      <c r="G293" s="4" t="s">
        <v>72</v>
      </c>
      <c r="H293" s="5" t="s">
        <v>73</v>
      </c>
      <c r="I293" s="56" t="s">
        <v>74</v>
      </c>
      <c r="J293" s="4" t="s">
        <v>75</v>
      </c>
      <c r="K293" s="5" t="s">
        <v>76</v>
      </c>
      <c r="L293" s="3" t="s">
        <v>77</v>
      </c>
      <c r="M293" s="4" t="s">
        <v>78</v>
      </c>
      <c r="N293" s="5" t="s">
        <v>79</v>
      </c>
      <c r="O293" s="56" t="s">
        <v>80</v>
      </c>
      <c r="P293" s="76" t="s">
        <v>81</v>
      </c>
      <c r="Q293" s="103" t="s">
        <v>82</v>
      </c>
      <c r="R293" s="56" t="s">
        <v>83</v>
      </c>
      <c r="S293" s="76" t="s">
        <v>84</v>
      </c>
      <c r="T293" s="5" t="s">
        <v>85</v>
      </c>
      <c r="U293" s="3" t="s">
        <v>86</v>
      </c>
      <c r="V293" s="4" t="s">
        <v>87</v>
      </c>
      <c r="W293" s="5" t="s">
        <v>88</v>
      </c>
    </row>
    <row r="294" spans="1:23" ht="16.5" thickTop="1" x14ac:dyDescent="0.3">
      <c r="A294" s="6" t="s">
        <v>3</v>
      </c>
      <c r="B294" s="21" t="s">
        <v>23</v>
      </c>
      <c r="C294" s="224">
        <v>0</v>
      </c>
      <c r="D294" s="226">
        <v>0</v>
      </c>
      <c r="E294" s="7">
        <f>3.5*D294</f>
        <v>0</v>
      </c>
      <c r="F294" s="224"/>
      <c r="G294" s="226"/>
      <c r="H294" s="7">
        <f>3.5*G294</f>
        <v>0</v>
      </c>
      <c r="I294" s="224"/>
      <c r="J294" s="226"/>
      <c r="K294" s="7">
        <f>3.5*J294</f>
        <v>0</v>
      </c>
      <c r="L294" s="9"/>
      <c r="M294" s="9"/>
      <c r="N294" s="7">
        <f>3.5*M294</f>
        <v>0</v>
      </c>
      <c r="O294" s="236">
        <v>0</v>
      </c>
      <c r="P294" s="237">
        <v>0</v>
      </c>
      <c r="Q294" s="67">
        <f>3.5*P294</f>
        <v>0</v>
      </c>
      <c r="R294" s="252">
        <v>0</v>
      </c>
      <c r="S294" s="67"/>
      <c r="T294" s="7">
        <f>3.5*S294</f>
        <v>0</v>
      </c>
      <c r="U294" s="30">
        <f t="shared" ref="U294:W309" si="63">U262+C294+F294+I294+L294+O294+R294</f>
        <v>0</v>
      </c>
      <c r="V294" s="30">
        <f t="shared" si="63"/>
        <v>0</v>
      </c>
      <c r="W294" s="35">
        <f t="shared" si="63"/>
        <v>0</v>
      </c>
    </row>
    <row r="295" spans="1:23" ht="15.75" x14ac:dyDescent="0.3">
      <c r="A295" s="8" t="s">
        <v>4</v>
      </c>
      <c r="B295" s="22" t="s">
        <v>29</v>
      </c>
      <c r="C295" s="224">
        <v>0</v>
      </c>
      <c r="D295" s="226">
        <v>0</v>
      </c>
      <c r="E295" s="7">
        <f t="shared" ref="E295:E314" si="64">3.5*D295</f>
        <v>0</v>
      </c>
      <c r="F295" s="224"/>
      <c r="G295" s="226"/>
      <c r="H295" s="7">
        <f t="shared" ref="H295:H314" si="65">3.5*G295</f>
        <v>0</v>
      </c>
      <c r="I295" s="224"/>
      <c r="J295" s="226"/>
      <c r="K295" s="7">
        <f t="shared" ref="K295:K314" si="66">3.5*J295</f>
        <v>0</v>
      </c>
      <c r="L295" s="9"/>
      <c r="M295" s="9"/>
      <c r="N295" s="7">
        <f t="shared" ref="N295:N314" si="67">3.5*M295</f>
        <v>0</v>
      </c>
      <c r="O295" s="236">
        <v>0</v>
      </c>
      <c r="P295" s="237">
        <v>0</v>
      </c>
      <c r="Q295" s="67">
        <f t="shared" ref="Q295:Q314" si="68">3.5*P295</f>
        <v>0</v>
      </c>
      <c r="R295" s="252">
        <v>0</v>
      </c>
      <c r="S295" s="67"/>
      <c r="T295" s="7">
        <f t="shared" ref="T295:T314" si="69">3.5*S295</f>
        <v>0</v>
      </c>
      <c r="U295" s="30">
        <f t="shared" si="63"/>
        <v>0</v>
      </c>
      <c r="V295" s="30">
        <f t="shared" si="63"/>
        <v>0</v>
      </c>
      <c r="W295" s="35">
        <f t="shared" si="63"/>
        <v>0</v>
      </c>
    </row>
    <row r="296" spans="1:23" ht="15.75" x14ac:dyDescent="0.3">
      <c r="A296" s="8" t="s">
        <v>5</v>
      </c>
      <c r="B296" s="22" t="s">
        <v>30</v>
      </c>
      <c r="C296" s="224">
        <v>0</v>
      </c>
      <c r="D296" s="226">
        <v>0</v>
      </c>
      <c r="E296" s="7">
        <f t="shared" si="64"/>
        <v>0</v>
      </c>
      <c r="F296" s="224"/>
      <c r="G296" s="226"/>
      <c r="H296" s="7">
        <f t="shared" si="65"/>
        <v>0</v>
      </c>
      <c r="I296" s="224"/>
      <c r="J296" s="226"/>
      <c r="K296" s="7">
        <f t="shared" si="66"/>
        <v>0</v>
      </c>
      <c r="L296" s="9"/>
      <c r="M296" s="9"/>
      <c r="N296" s="7">
        <f t="shared" si="67"/>
        <v>0</v>
      </c>
      <c r="O296" s="236">
        <v>0</v>
      </c>
      <c r="P296" s="237">
        <v>0</v>
      </c>
      <c r="Q296" s="67">
        <f t="shared" si="68"/>
        <v>0</v>
      </c>
      <c r="R296" s="252">
        <v>0</v>
      </c>
      <c r="S296" s="67"/>
      <c r="T296" s="7">
        <f t="shared" si="69"/>
        <v>0</v>
      </c>
      <c r="U296" s="30">
        <f t="shared" si="63"/>
        <v>0</v>
      </c>
      <c r="V296" s="30">
        <f t="shared" si="63"/>
        <v>0</v>
      </c>
      <c r="W296" s="35">
        <f t="shared" si="63"/>
        <v>0</v>
      </c>
    </row>
    <row r="297" spans="1:23" ht="15.75" x14ac:dyDescent="0.3">
      <c r="A297" s="8" t="s">
        <v>6</v>
      </c>
      <c r="B297" s="22" t="s">
        <v>38</v>
      </c>
      <c r="C297" s="224">
        <v>0</v>
      </c>
      <c r="D297" s="226">
        <v>0</v>
      </c>
      <c r="E297" s="7">
        <f t="shared" si="64"/>
        <v>0</v>
      </c>
      <c r="F297" s="224"/>
      <c r="G297" s="226"/>
      <c r="H297" s="7">
        <f t="shared" si="65"/>
        <v>0</v>
      </c>
      <c r="I297" s="224"/>
      <c r="J297" s="226"/>
      <c r="K297" s="7">
        <f t="shared" si="66"/>
        <v>0</v>
      </c>
      <c r="L297" s="9"/>
      <c r="M297" s="9"/>
      <c r="N297" s="7">
        <f t="shared" si="67"/>
        <v>0</v>
      </c>
      <c r="O297" s="236">
        <v>0</v>
      </c>
      <c r="P297" s="237">
        <v>0</v>
      </c>
      <c r="Q297" s="67">
        <f t="shared" si="68"/>
        <v>0</v>
      </c>
      <c r="R297" s="252">
        <v>0</v>
      </c>
      <c r="S297" s="67"/>
      <c r="T297" s="7">
        <f t="shared" si="69"/>
        <v>0</v>
      </c>
      <c r="U297" s="30">
        <f t="shared" si="63"/>
        <v>0</v>
      </c>
      <c r="V297" s="30">
        <f t="shared" si="63"/>
        <v>0</v>
      </c>
      <c r="W297" s="35">
        <f t="shared" si="63"/>
        <v>0</v>
      </c>
    </row>
    <row r="298" spans="1:23" ht="15.75" x14ac:dyDescent="0.3">
      <c r="A298" s="8" t="s">
        <v>7</v>
      </c>
      <c r="B298" s="22" t="s">
        <v>36</v>
      </c>
      <c r="C298" s="224">
        <v>0</v>
      </c>
      <c r="D298" s="226">
        <v>0</v>
      </c>
      <c r="E298" s="7">
        <f t="shared" si="64"/>
        <v>0</v>
      </c>
      <c r="F298" s="224"/>
      <c r="G298" s="226"/>
      <c r="H298" s="7">
        <f t="shared" si="65"/>
        <v>0</v>
      </c>
      <c r="I298" s="224"/>
      <c r="J298" s="226"/>
      <c r="K298" s="7">
        <f t="shared" si="66"/>
        <v>0</v>
      </c>
      <c r="L298" s="9"/>
      <c r="M298" s="9"/>
      <c r="N298" s="7">
        <f t="shared" si="67"/>
        <v>0</v>
      </c>
      <c r="O298" s="236">
        <v>0</v>
      </c>
      <c r="P298" s="237">
        <v>0</v>
      </c>
      <c r="Q298" s="67">
        <f t="shared" si="68"/>
        <v>0</v>
      </c>
      <c r="R298" s="252">
        <v>0</v>
      </c>
      <c r="S298" s="67"/>
      <c r="T298" s="7">
        <f t="shared" si="69"/>
        <v>0</v>
      </c>
      <c r="U298" s="30">
        <f t="shared" si="63"/>
        <v>0</v>
      </c>
      <c r="V298" s="30">
        <f t="shared" si="63"/>
        <v>0</v>
      </c>
      <c r="W298" s="35">
        <f t="shared" si="63"/>
        <v>0</v>
      </c>
    </row>
    <row r="299" spans="1:23" ht="15.75" x14ac:dyDescent="0.3">
      <c r="A299" s="8" t="s">
        <v>8</v>
      </c>
      <c r="B299" s="22" t="s">
        <v>24</v>
      </c>
      <c r="C299" s="224">
        <v>0</v>
      </c>
      <c r="D299" s="226">
        <v>0</v>
      </c>
      <c r="E299" s="7">
        <f t="shared" si="64"/>
        <v>0</v>
      </c>
      <c r="F299" s="224"/>
      <c r="G299" s="226"/>
      <c r="H299" s="7">
        <f t="shared" si="65"/>
        <v>0</v>
      </c>
      <c r="I299" s="224"/>
      <c r="J299" s="226"/>
      <c r="K299" s="7">
        <f t="shared" si="66"/>
        <v>0</v>
      </c>
      <c r="L299" s="9"/>
      <c r="M299" s="9"/>
      <c r="N299" s="7">
        <f t="shared" si="67"/>
        <v>0</v>
      </c>
      <c r="O299" s="236">
        <v>0</v>
      </c>
      <c r="P299" s="237">
        <v>0</v>
      </c>
      <c r="Q299" s="67">
        <f t="shared" si="68"/>
        <v>0</v>
      </c>
      <c r="R299" s="252">
        <v>40</v>
      </c>
      <c r="S299" s="67"/>
      <c r="T299" s="7">
        <f t="shared" si="69"/>
        <v>0</v>
      </c>
      <c r="U299" s="30">
        <f t="shared" si="63"/>
        <v>40</v>
      </c>
      <c r="V299" s="30">
        <f t="shared" si="63"/>
        <v>0</v>
      </c>
      <c r="W299" s="35">
        <f t="shared" si="63"/>
        <v>0</v>
      </c>
    </row>
    <row r="300" spans="1:23" ht="15.75" x14ac:dyDescent="0.3">
      <c r="A300" s="8" t="s">
        <v>9</v>
      </c>
      <c r="B300" s="22" t="s">
        <v>96</v>
      </c>
      <c r="C300" s="224">
        <v>0</v>
      </c>
      <c r="D300" s="226">
        <v>0</v>
      </c>
      <c r="E300" s="7">
        <f t="shared" si="64"/>
        <v>0</v>
      </c>
      <c r="F300" s="224"/>
      <c r="G300" s="226"/>
      <c r="H300" s="7">
        <f t="shared" si="65"/>
        <v>0</v>
      </c>
      <c r="I300" s="224"/>
      <c r="J300" s="226"/>
      <c r="K300" s="7">
        <f t="shared" si="66"/>
        <v>0</v>
      </c>
      <c r="L300" s="9"/>
      <c r="M300" s="9"/>
      <c r="N300" s="7">
        <f t="shared" si="67"/>
        <v>0</v>
      </c>
      <c r="O300" s="236">
        <v>0</v>
      </c>
      <c r="P300" s="237">
        <v>0</v>
      </c>
      <c r="Q300" s="67">
        <f t="shared" si="68"/>
        <v>0</v>
      </c>
      <c r="R300" s="252">
        <v>0</v>
      </c>
      <c r="S300" s="67"/>
      <c r="T300" s="7">
        <f t="shared" si="69"/>
        <v>0</v>
      </c>
      <c r="U300" s="30">
        <f t="shared" si="63"/>
        <v>0</v>
      </c>
      <c r="V300" s="30">
        <f t="shared" si="63"/>
        <v>0</v>
      </c>
      <c r="W300" s="35">
        <f t="shared" si="63"/>
        <v>0</v>
      </c>
    </row>
    <row r="301" spans="1:23" ht="15.75" x14ac:dyDescent="0.3">
      <c r="A301" s="8" t="s">
        <v>10</v>
      </c>
      <c r="B301" s="22" t="s">
        <v>97</v>
      </c>
      <c r="C301" s="224">
        <v>0</v>
      </c>
      <c r="D301" s="226">
        <v>0</v>
      </c>
      <c r="E301" s="7">
        <f t="shared" si="64"/>
        <v>0</v>
      </c>
      <c r="F301" s="224"/>
      <c r="G301" s="226"/>
      <c r="H301" s="7">
        <f t="shared" si="65"/>
        <v>0</v>
      </c>
      <c r="I301" s="224"/>
      <c r="J301" s="226"/>
      <c r="K301" s="7">
        <f t="shared" si="66"/>
        <v>0</v>
      </c>
      <c r="L301" s="9"/>
      <c r="M301" s="9"/>
      <c r="N301" s="7">
        <f t="shared" si="67"/>
        <v>0</v>
      </c>
      <c r="O301" s="236">
        <v>0</v>
      </c>
      <c r="P301" s="237">
        <v>0</v>
      </c>
      <c r="Q301" s="67">
        <f t="shared" si="68"/>
        <v>0</v>
      </c>
      <c r="R301" s="252">
        <v>0</v>
      </c>
      <c r="S301" s="67"/>
      <c r="T301" s="7">
        <f t="shared" si="69"/>
        <v>0</v>
      </c>
      <c r="U301" s="30">
        <f t="shared" si="63"/>
        <v>0</v>
      </c>
      <c r="V301" s="30">
        <f t="shared" si="63"/>
        <v>0</v>
      </c>
      <c r="W301" s="35">
        <f t="shared" si="63"/>
        <v>0</v>
      </c>
    </row>
    <row r="302" spans="1:23" ht="15.75" x14ac:dyDescent="0.3">
      <c r="A302" s="8" t="s">
        <v>11</v>
      </c>
      <c r="B302" s="22" t="s">
        <v>33</v>
      </c>
      <c r="C302" s="224">
        <v>0</v>
      </c>
      <c r="D302" s="226">
        <v>0</v>
      </c>
      <c r="E302" s="7">
        <f t="shared" si="64"/>
        <v>0</v>
      </c>
      <c r="F302" s="224"/>
      <c r="G302" s="226"/>
      <c r="H302" s="7">
        <f t="shared" si="65"/>
        <v>0</v>
      </c>
      <c r="I302" s="224"/>
      <c r="J302" s="226"/>
      <c r="K302" s="7">
        <f t="shared" si="66"/>
        <v>0</v>
      </c>
      <c r="L302" s="9"/>
      <c r="M302" s="9"/>
      <c r="N302" s="7">
        <f t="shared" si="67"/>
        <v>0</v>
      </c>
      <c r="O302" s="236">
        <v>0</v>
      </c>
      <c r="P302" s="237">
        <v>0</v>
      </c>
      <c r="Q302" s="67">
        <f t="shared" si="68"/>
        <v>0</v>
      </c>
      <c r="R302" s="252">
        <v>0</v>
      </c>
      <c r="S302" s="67"/>
      <c r="T302" s="7">
        <f t="shared" si="69"/>
        <v>0</v>
      </c>
      <c r="U302" s="30">
        <f t="shared" si="63"/>
        <v>0</v>
      </c>
      <c r="V302" s="30">
        <f t="shared" si="63"/>
        <v>0</v>
      </c>
      <c r="W302" s="35">
        <f t="shared" si="63"/>
        <v>0</v>
      </c>
    </row>
    <row r="303" spans="1:23" ht="15.75" x14ac:dyDescent="0.3">
      <c r="A303" s="8" t="s">
        <v>12</v>
      </c>
      <c r="B303" s="22" t="s">
        <v>27</v>
      </c>
      <c r="C303" s="224">
        <v>0</v>
      </c>
      <c r="D303" s="226">
        <v>0</v>
      </c>
      <c r="E303" s="7">
        <f t="shared" si="64"/>
        <v>0</v>
      </c>
      <c r="F303" s="224"/>
      <c r="G303" s="226"/>
      <c r="H303" s="7">
        <f t="shared" si="65"/>
        <v>0</v>
      </c>
      <c r="I303" s="224"/>
      <c r="J303" s="226"/>
      <c r="K303" s="7">
        <f t="shared" si="66"/>
        <v>0</v>
      </c>
      <c r="L303" s="9"/>
      <c r="M303" s="9"/>
      <c r="N303" s="7">
        <f t="shared" si="67"/>
        <v>0</v>
      </c>
      <c r="O303" s="236">
        <v>3</v>
      </c>
      <c r="P303" s="237">
        <v>0</v>
      </c>
      <c r="Q303" s="67">
        <f t="shared" si="68"/>
        <v>0</v>
      </c>
      <c r="R303" s="252">
        <v>0</v>
      </c>
      <c r="S303" s="67"/>
      <c r="T303" s="7">
        <f t="shared" si="69"/>
        <v>0</v>
      </c>
      <c r="U303" s="30">
        <f t="shared" si="63"/>
        <v>4</v>
      </c>
      <c r="V303" s="30">
        <f t="shared" si="63"/>
        <v>16</v>
      </c>
      <c r="W303" s="35">
        <f t="shared" si="63"/>
        <v>56</v>
      </c>
    </row>
    <row r="304" spans="1:23" ht="15.75" x14ac:dyDescent="0.3">
      <c r="A304" s="8" t="s">
        <v>13</v>
      </c>
      <c r="B304" s="22" t="s">
        <v>31</v>
      </c>
      <c r="C304" s="224">
        <v>0</v>
      </c>
      <c r="D304" s="226">
        <v>0</v>
      </c>
      <c r="E304" s="7">
        <f t="shared" si="64"/>
        <v>0</v>
      </c>
      <c r="F304" s="224"/>
      <c r="G304" s="226"/>
      <c r="H304" s="7">
        <f t="shared" si="65"/>
        <v>0</v>
      </c>
      <c r="I304" s="224"/>
      <c r="J304" s="226"/>
      <c r="K304" s="7">
        <f t="shared" si="66"/>
        <v>0</v>
      </c>
      <c r="L304" s="9"/>
      <c r="M304" s="9"/>
      <c r="N304" s="7">
        <f t="shared" si="67"/>
        <v>0</v>
      </c>
      <c r="O304" s="236">
        <v>0</v>
      </c>
      <c r="P304" s="237">
        <v>0</v>
      </c>
      <c r="Q304" s="67">
        <f t="shared" si="68"/>
        <v>0</v>
      </c>
      <c r="R304" s="252">
        <v>0</v>
      </c>
      <c r="S304" s="67"/>
      <c r="T304" s="7">
        <f t="shared" si="69"/>
        <v>0</v>
      </c>
      <c r="U304" s="30">
        <f t="shared" si="63"/>
        <v>0</v>
      </c>
      <c r="V304" s="30">
        <f>V272+D304+G304+J304+M304+P304+S304</f>
        <v>47</v>
      </c>
      <c r="W304" s="35">
        <f>W272+E304+H304+K304+N304+Q304+T304</f>
        <v>164.5</v>
      </c>
    </row>
    <row r="305" spans="1:25" ht="15.75" x14ac:dyDescent="0.3">
      <c r="A305" s="8" t="s">
        <v>14</v>
      </c>
      <c r="B305" s="22" t="s">
        <v>32</v>
      </c>
      <c r="C305" s="224">
        <v>3</v>
      </c>
      <c r="D305" s="226">
        <v>2</v>
      </c>
      <c r="E305" s="7">
        <f t="shared" si="64"/>
        <v>7</v>
      </c>
      <c r="F305" s="224">
        <v>1</v>
      </c>
      <c r="G305" s="226">
        <v>3</v>
      </c>
      <c r="H305" s="7">
        <f t="shared" si="65"/>
        <v>10.5</v>
      </c>
      <c r="I305" s="224"/>
      <c r="J305" s="226"/>
      <c r="K305" s="7">
        <f t="shared" si="66"/>
        <v>0</v>
      </c>
      <c r="L305" s="9"/>
      <c r="M305" s="9"/>
      <c r="N305" s="7">
        <f t="shared" si="67"/>
        <v>0</v>
      </c>
      <c r="O305" s="236">
        <v>0</v>
      </c>
      <c r="P305" s="237">
        <v>3</v>
      </c>
      <c r="Q305" s="67">
        <f t="shared" si="68"/>
        <v>10.5</v>
      </c>
      <c r="R305" s="252">
        <v>0</v>
      </c>
      <c r="S305" s="67"/>
      <c r="T305" s="7">
        <f t="shared" si="69"/>
        <v>0</v>
      </c>
      <c r="U305" s="30">
        <f t="shared" si="63"/>
        <v>13</v>
      </c>
      <c r="V305" s="30">
        <f t="shared" si="63"/>
        <v>22</v>
      </c>
      <c r="W305" s="35">
        <f t="shared" si="63"/>
        <v>77</v>
      </c>
    </row>
    <row r="306" spans="1:25" ht="15.75" x14ac:dyDescent="0.3">
      <c r="A306" s="8" t="s">
        <v>15</v>
      </c>
      <c r="B306" s="22" t="s">
        <v>98</v>
      </c>
      <c r="C306" s="224">
        <v>0</v>
      </c>
      <c r="D306" s="226">
        <v>0</v>
      </c>
      <c r="E306" s="7">
        <f t="shared" si="64"/>
        <v>0</v>
      </c>
      <c r="F306" s="224"/>
      <c r="G306" s="226"/>
      <c r="H306" s="7">
        <f t="shared" si="65"/>
        <v>0</v>
      </c>
      <c r="I306" s="224"/>
      <c r="J306" s="226"/>
      <c r="K306" s="7">
        <f t="shared" si="66"/>
        <v>0</v>
      </c>
      <c r="L306" s="9"/>
      <c r="M306" s="9"/>
      <c r="N306" s="7">
        <f t="shared" si="67"/>
        <v>0</v>
      </c>
      <c r="O306" s="236">
        <v>0</v>
      </c>
      <c r="P306" s="237">
        <v>0</v>
      </c>
      <c r="Q306" s="67">
        <f t="shared" si="68"/>
        <v>0</v>
      </c>
      <c r="R306" s="252">
        <v>0</v>
      </c>
      <c r="S306" s="67"/>
      <c r="T306" s="7">
        <f t="shared" si="69"/>
        <v>0</v>
      </c>
      <c r="U306" s="30">
        <f t="shared" si="63"/>
        <v>0</v>
      </c>
      <c r="V306" s="30">
        <f t="shared" si="63"/>
        <v>0</v>
      </c>
      <c r="W306" s="35">
        <f t="shared" si="63"/>
        <v>0</v>
      </c>
    </row>
    <row r="307" spans="1:25" ht="15.75" x14ac:dyDescent="0.3">
      <c r="A307" s="8" t="s">
        <v>16</v>
      </c>
      <c r="B307" s="22" t="s">
        <v>99</v>
      </c>
      <c r="C307" s="224">
        <v>0</v>
      </c>
      <c r="D307" s="226">
        <v>0</v>
      </c>
      <c r="E307" s="7">
        <f t="shared" si="64"/>
        <v>0</v>
      </c>
      <c r="F307" s="224"/>
      <c r="G307" s="226"/>
      <c r="H307" s="7">
        <f t="shared" si="65"/>
        <v>0</v>
      </c>
      <c r="I307" s="224"/>
      <c r="J307" s="226"/>
      <c r="K307" s="7">
        <f t="shared" si="66"/>
        <v>0</v>
      </c>
      <c r="L307" s="9"/>
      <c r="M307" s="9"/>
      <c r="N307" s="7">
        <f t="shared" si="67"/>
        <v>0</v>
      </c>
      <c r="O307" s="236">
        <v>0</v>
      </c>
      <c r="P307" s="237">
        <v>0</v>
      </c>
      <c r="Q307" s="67">
        <f t="shared" si="68"/>
        <v>0</v>
      </c>
      <c r="R307" s="252">
        <v>0</v>
      </c>
      <c r="S307" s="67"/>
      <c r="T307" s="7">
        <f t="shared" si="69"/>
        <v>0</v>
      </c>
      <c r="U307" s="30">
        <f t="shared" si="63"/>
        <v>0</v>
      </c>
      <c r="V307" s="30">
        <f t="shared" si="63"/>
        <v>0</v>
      </c>
      <c r="W307" s="35">
        <f t="shared" si="63"/>
        <v>0</v>
      </c>
    </row>
    <row r="308" spans="1:25" ht="15.75" x14ac:dyDescent="0.3">
      <c r="A308" s="8" t="s">
        <v>17</v>
      </c>
      <c r="B308" s="22" t="s">
        <v>26</v>
      </c>
      <c r="C308" s="224">
        <v>0</v>
      </c>
      <c r="D308" s="226">
        <v>0</v>
      </c>
      <c r="E308" s="7">
        <f t="shared" si="64"/>
        <v>0</v>
      </c>
      <c r="F308" s="224"/>
      <c r="G308" s="226"/>
      <c r="H308" s="7">
        <f t="shared" si="65"/>
        <v>0</v>
      </c>
      <c r="I308" s="224"/>
      <c r="J308" s="226"/>
      <c r="K308" s="7">
        <f t="shared" si="66"/>
        <v>0</v>
      </c>
      <c r="L308" s="9"/>
      <c r="M308" s="9"/>
      <c r="N308" s="7">
        <f t="shared" si="67"/>
        <v>0</v>
      </c>
      <c r="O308" s="236">
        <v>0</v>
      </c>
      <c r="P308" s="237">
        <v>1</v>
      </c>
      <c r="Q308" s="67">
        <f t="shared" si="68"/>
        <v>3.5</v>
      </c>
      <c r="R308" s="252">
        <v>0</v>
      </c>
      <c r="S308" s="67"/>
      <c r="T308" s="7">
        <f t="shared" si="69"/>
        <v>0</v>
      </c>
      <c r="U308" s="30">
        <f t="shared" si="63"/>
        <v>0</v>
      </c>
      <c r="V308" s="30">
        <f t="shared" si="63"/>
        <v>1</v>
      </c>
      <c r="W308" s="35">
        <f t="shared" si="63"/>
        <v>3.5</v>
      </c>
    </row>
    <row r="309" spans="1:25" ht="15.75" x14ac:dyDescent="0.3">
      <c r="A309" s="8" t="s">
        <v>18</v>
      </c>
      <c r="B309" s="22" t="s">
        <v>104</v>
      </c>
      <c r="C309" s="224">
        <v>0</v>
      </c>
      <c r="D309" s="226">
        <v>0</v>
      </c>
      <c r="E309" s="7">
        <f t="shared" si="64"/>
        <v>0</v>
      </c>
      <c r="F309" s="224"/>
      <c r="G309" s="226"/>
      <c r="H309" s="7">
        <f t="shared" si="65"/>
        <v>0</v>
      </c>
      <c r="I309" s="224"/>
      <c r="J309" s="226"/>
      <c r="K309" s="7">
        <f t="shared" si="66"/>
        <v>0</v>
      </c>
      <c r="L309" s="9"/>
      <c r="M309" s="9"/>
      <c r="N309" s="7">
        <f t="shared" si="67"/>
        <v>0</v>
      </c>
      <c r="O309" s="236">
        <v>0</v>
      </c>
      <c r="P309" s="237">
        <v>0</v>
      </c>
      <c r="Q309" s="67">
        <f t="shared" si="68"/>
        <v>0</v>
      </c>
      <c r="R309" s="252">
        <v>0</v>
      </c>
      <c r="S309" s="67"/>
      <c r="T309" s="7">
        <f t="shared" si="69"/>
        <v>0</v>
      </c>
      <c r="U309" s="30">
        <f t="shared" si="63"/>
        <v>0</v>
      </c>
      <c r="V309" s="30">
        <f t="shared" si="63"/>
        <v>0</v>
      </c>
      <c r="W309" s="35">
        <f t="shared" si="63"/>
        <v>0</v>
      </c>
    </row>
    <row r="310" spans="1:25" ht="15.75" x14ac:dyDescent="0.3">
      <c r="A310" s="8" t="s">
        <v>19</v>
      </c>
      <c r="B310" s="22" t="s">
        <v>34</v>
      </c>
      <c r="C310" s="224">
        <v>0</v>
      </c>
      <c r="D310" s="226">
        <v>0</v>
      </c>
      <c r="E310" s="7">
        <f t="shared" si="64"/>
        <v>0</v>
      </c>
      <c r="F310" s="224"/>
      <c r="G310" s="226"/>
      <c r="H310" s="7">
        <f t="shared" si="65"/>
        <v>0</v>
      </c>
      <c r="I310" s="224"/>
      <c r="J310" s="226"/>
      <c r="K310" s="7">
        <f t="shared" si="66"/>
        <v>0</v>
      </c>
      <c r="L310" s="9"/>
      <c r="M310" s="9"/>
      <c r="N310" s="7">
        <f t="shared" si="67"/>
        <v>0</v>
      </c>
      <c r="O310" s="236">
        <v>0</v>
      </c>
      <c r="P310" s="237">
        <v>0</v>
      </c>
      <c r="Q310" s="67">
        <f t="shared" si="68"/>
        <v>0</v>
      </c>
      <c r="R310" s="252">
        <v>0</v>
      </c>
      <c r="S310" s="67"/>
      <c r="T310" s="7">
        <f t="shared" si="69"/>
        <v>0</v>
      </c>
      <c r="U310" s="30">
        <f t="shared" ref="U310:W314" si="70">U278+C310+F310+I310+L310+O310+R310</f>
        <v>0</v>
      </c>
      <c r="V310" s="30">
        <f t="shared" si="70"/>
        <v>0</v>
      </c>
      <c r="W310" s="35">
        <f t="shared" si="70"/>
        <v>0</v>
      </c>
    </row>
    <row r="311" spans="1:25" ht="15.75" x14ac:dyDescent="0.3">
      <c r="A311" s="8" t="s">
        <v>20</v>
      </c>
      <c r="B311" s="22" t="s">
        <v>37</v>
      </c>
      <c r="C311" s="224">
        <v>0</v>
      </c>
      <c r="D311" s="226">
        <v>0</v>
      </c>
      <c r="E311" s="7">
        <f t="shared" si="64"/>
        <v>0</v>
      </c>
      <c r="F311" s="224"/>
      <c r="G311" s="226"/>
      <c r="H311" s="7">
        <f t="shared" si="65"/>
        <v>0</v>
      </c>
      <c r="I311" s="224"/>
      <c r="J311" s="226"/>
      <c r="K311" s="7">
        <f t="shared" si="66"/>
        <v>0</v>
      </c>
      <c r="L311" s="9"/>
      <c r="M311" s="9"/>
      <c r="N311" s="7">
        <f t="shared" si="67"/>
        <v>0</v>
      </c>
      <c r="O311" s="236">
        <v>0</v>
      </c>
      <c r="P311" s="237">
        <v>0</v>
      </c>
      <c r="Q311" s="67">
        <f t="shared" si="68"/>
        <v>0</v>
      </c>
      <c r="R311" s="252">
        <v>0</v>
      </c>
      <c r="S311" s="67"/>
      <c r="T311" s="7">
        <f t="shared" si="69"/>
        <v>0</v>
      </c>
      <c r="U311" s="30">
        <f t="shared" si="70"/>
        <v>2</v>
      </c>
      <c r="V311" s="30">
        <f t="shared" si="70"/>
        <v>2</v>
      </c>
      <c r="W311" s="35">
        <f t="shared" si="70"/>
        <v>7</v>
      </c>
    </row>
    <row r="312" spans="1:25" ht="15.75" x14ac:dyDescent="0.3">
      <c r="A312" s="8" t="s">
        <v>21</v>
      </c>
      <c r="B312" s="22" t="s">
        <v>28</v>
      </c>
      <c r="C312" s="224">
        <v>0</v>
      </c>
      <c r="D312" s="226">
        <v>0</v>
      </c>
      <c r="E312" s="7">
        <f t="shared" si="64"/>
        <v>0</v>
      </c>
      <c r="F312" s="224"/>
      <c r="G312" s="226"/>
      <c r="H312" s="7">
        <f t="shared" si="65"/>
        <v>0</v>
      </c>
      <c r="I312" s="224"/>
      <c r="J312" s="226"/>
      <c r="K312" s="7">
        <f t="shared" si="66"/>
        <v>0</v>
      </c>
      <c r="L312" s="9"/>
      <c r="M312" s="9"/>
      <c r="N312" s="7">
        <f t="shared" si="67"/>
        <v>0</v>
      </c>
      <c r="O312" s="236">
        <v>0</v>
      </c>
      <c r="P312" s="237">
        <v>0</v>
      </c>
      <c r="Q312" s="67">
        <f t="shared" si="68"/>
        <v>0</v>
      </c>
      <c r="R312" s="252">
        <v>0</v>
      </c>
      <c r="S312" s="67"/>
      <c r="T312" s="7">
        <f t="shared" si="69"/>
        <v>0</v>
      </c>
      <c r="U312" s="30">
        <f t="shared" si="70"/>
        <v>0</v>
      </c>
      <c r="V312" s="30">
        <f t="shared" si="70"/>
        <v>0</v>
      </c>
      <c r="W312" s="35">
        <f t="shared" si="70"/>
        <v>0</v>
      </c>
      <c r="Y312">
        <v>0</v>
      </c>
    </row>
    <row r="313" spans="1:25" ht="15.75" x14ac:dyDescent="0.3">
      <c r="A313" s="10">
        <v>20</v>
      </c>
      <c r="B313" s="22" t="s">
        <v>25</v>
      </c>
      <c r="C313" s="224">
        <v>0</v>
      </c>
      <c r="D313" s="226">
        <v>0</v>
      </c>
      <c r="E313" s="7">
        <f t="shared" si="64"/>
        <v>0</v>
      </c>
      <c r="F313" s="224"/>
      <c r="G313" s="226"/>
      <c r="H313" s="7">
        <f t="shared" si="65"/>
        <v>0</v>
      </c>
      <c r="I313" s="224"/>
      <c r="J313" s="226"/>
      <c r="K313" s="7">
        <f t="shared" si="66"/>
        <v>0</v>
      </c>
      <c r="L313" s="9"/>
      <c r="M313" s="9"/>
      <c r="N313" s="7">
        <f t="shared" si="67"/>
        <v>0</v>
      </c>
      <c r="O313" s="236">
        <v>0</v>
      </c>
      <c r="P313" s="237">
        <v>0</v>
      </c>
      <c r="Q313" s="67">
        <f t="shared" si="68"/>
        <v>0</v>
      </c>
      <c r="R313" s="252">
        <v>6</v>
      </c>
      <c r="S313" s="67"/>
      <c r="T313" s="7">
        <f t="shared" si="69"/>
        <v>0</v>
      </c>
      <c r="U313" s="30">
        <f>U281+C313+F313+I313+L313+O313+R313</f>
        <v>6</v>
      </c>
      <c r="V313" s="30">
        <f t="shared" si="70"/>
        <v>23</v>
      </c>
      <c r="W313" s="35">
        <f t="shared" si="70"/>
        <v>80.5</v>
      </c>
    </row>
    <row r="314" spans="1:25" ht="16.5" thickBot="1" x14ac:dyDescent="0.35">
      <c r="A314" s="10">
        <v>21</v>
      </c>
      <c r="B314" s="22" t="s">
        <v>39</v>
      </c>
      <c r="C314" s="224">
        <v>0</v>
      </c>
      <c r="D314" s="226">
        <v>1</v>
      </c>
      <c r="E314" s="7">
        <f t="shared" si="64"/>
        <v>3.5</v>
      </c>
      <c r="F314" s="224"/>
      <c r="G314" s="226"/>
      <c r="H314" s="7">
        <f t="shared" si="65"/>
        <v>0</v>
      </c>
      <c r="I314" s="224"/>
      <c r="J314" s="226"/>
      <c r="K314" s="7">
        <f t="shared" si="66"/>
        <v>0</v>
      </c>
      <c r="L314" s="9"/>
      <c r="M314" s="9"/>
      <c r="N314" s="7">
        <f t="shared" si="67"/>
        <v>0</v>
      </c>
      <c r="O314" s="236">
        <v>0</v>
      </c>
      <c r="P314" s="237">
        <v>0</v>
      </c>
      <c r="Q314" s="67">
        <f t="shared" si="68"/>
        <v>0</v>
      </c>
      <c r="R314" s="252">
        <v>0</v>
      </c>
      <c r="S314" s="67"/>
      <c r="T314" s="7">
        <f t="shared" si="69"/>
        <v>0</v>
      </c>
      <c r="U314" s="30">
        <f t="shared" si="70"/>
        <v>2</v>
      </c>
      <c r="V314" s="30">
        <f t="shared" si="70"/>
        <v>12</v>
      </c>
      <c r="W314" s="35">
        <f t="shared" si="70"/>
        <v>42</v>
      </c>
    </row>
    <row r="315" spans="1:25" s="68" customFormat="1" ht="18" customHeight="1" thickTop="1" thickBot="1" x14ac:dyDescent="0.35">
      <c r="A315" s="56"/>
      <c r="B315" s="91" t="s">
        <v>57</v>
      </c>
      <c r="C315" s="60">
        <f t="shared" ref="C315:W315" si="71">SUM(C294:C314)</f>
        <v>3</v>
      </c>
      <c r="D315" s="73">
        <f t="shared" si="71"/>
        <v>3</v>
      </c>
      <c r="E315" s="91">
        <f t="shared" si="71"/>
        <v>10.5</v>
      </c>
      <c r="F315" s="60">
        <f t="shared" si="71"/>
        <v>1</v>
      </c>
      <c r="G315" s="73">
        <f t="shared" si="71"/>
        <v>3</v>
      </c>
      <c r="H315" s="91">
        <f t="shared" si="71"/>
        <v>10.5</v>
      </c>
      <c r="I315" s="60">
        <f t="shared" si="71"/>
        <v>0</v>
      </c>
      <c r="J315" s="73">
        <f t="shared" si="71"/>
        <v>0</v>
      </c>
      <c r="K315" s="91">
        <f t="shared" si="71"/>
        <v>0</v>
      </c>
      <c r="L315" s="60">
        <f t="shared" si="71"/>
        <v>0</v>
      </c>
      <c r="M315" s="73">
        <f t="shared" si="71"/>
        <v>0</v>
      </c>
      <c r="N315" s="67">
        <f>3.5*M315</f>
        <v>0</v>
      </c>
      <c r="O315" s="70">
        <f t="shared" si="71"/>
        <v>3</v>
      </c>
      <c r="P315" s="73">
        <f t="shared" si="71"/>
        <v>4</v>
      </c>
      <c r="Q315" s="91">
        <f t="shared" si="71"/>
        <v>14</v>
      </c>
      <c r="R315" s="60">
        <f t="shared" si="71"/>
        <v>46</v>
      </c>
      <c r="S315" s="73">
        <f t="shared" si="71"/>
        <v>0</v>
      </c>
      <c r="T315" s="92">
        <f t="shared" si="71"/>
        <v>0</v>
      </c>
      <c r="U315" s="73">
        <f>SUM(U294:U314)</f>
        <v>67</v>
      </c>
      <c r="V315" s="73">
        <f t="shared" si="71"/>
        <v>123</v>
      </c>
      <c r="W315" s="92">
        <f t="shared" si="71"/>
        <v>430.5</v>
      </c>
    </row>
    <row r="316" spans="1:25" ht="17.25" thickTop="1" thickBot="1" x14ac:dyDescent="0.35">
      <c r="A316" s="17"/>
      <c r="B316" s="24" t="s">
        <v>58</v>
      </c>
      <c r="C316" s="17">
        <f>R284+C315</f>
        <v>12</v>
      </c>
      <c r="D316" s="17">
        <f>S284+D315</f>
        <v>88</v>
      </c>
      <c r="E316" s="17">
        <f>T284+E315</f>
        <v>406</v>
      </c>
      <c r="F316" s="17">
        <f t="shared" ref="F316:T316" si="72">C316+F315</f>
        <v>13</v>
      </c>
      <c r="G316" s="18">
        <f t="shared" si="72"/>
        <v>91</v>
      </c>
      <c r="H316" s="24">
        <f t="shared" si="72"/>
        <v>416.5</v>
      </c>
      <c r="I316" s="61">
        <f t="shared" si="72"/>
        <v>13</v>
      </c>
      <c r="J316" s="18">
        <f t="shared" si="72"/>
        <v>91</v>
      </c>
      <c r="K316" s="19">
        <f t="shared" si="72"/>
        <v>416.5</v>
      </c>
      <c r="L316" s="17">
        <f t="shared" si="72"/>
        <v>13</v>
      </c>
      <c r="M316" s="18">
        <f t="shared" si="72"/>
        <v>91</v>
      </c>
      <c r="N316" s="7">
        <f>3.5*M316</f>
        <v>318.5</v>
      </c>
      <c r="O316" s="61">
        <f t="shared" si="72"/>
        <v>16</v>
      </c>
      <c r="P316" s="79">
        <f t="shared" si="72"/>
        <v>95</v>
      </c>
      <c r="Q316" s="101">
        <f t="shared" si="72"/>
        <v>332.5</v>
      </c>
      <c r="R316" s="61">
        <f t="shared" si="72"/>
        <v>62</v>
      </c>
      <c r="S316" s="79">
        <f t="shared" si="72"/>
        <v>95</v>
      </c>
      <c r="T316" s="19">
        <f t="shared" si="72"/>
        <v>332.5</v>
      </c>
      <c r="U316" s="33"/>
      <c r="V316" s="18"/>
      <c r="W316" s="19"/>
    </row>
    <row r="317" spans="1:25" ht="16.5" thickTop="1" x14ac:dyDescent="0.3">
      <c r="A317" s="2"/>
      <c r="B317" s="2" t="s">
        <v>52</v>
      </c>
      <c r="C317" s="2" t="s">
        <v>53</v>
      </c>
      <c r="D317" s="2"/>
      <c r="E317" s="2"/>
      <c r="F317" s="2"/>
      <c r="G317" s="2"/>
      <c r="H317" s="2"/>
      <c r="I317" s="62"/>
      <c r="J317" s="2"/>
      <c r="K317" s="2"/>
      <c r="L317" s="2"/>
      <c r="M317" s="2"/>
      <c r="N317" s="2"/>
      <c r="O317" s="62"/>
      <c r="P317" s="62"/>
      <c r="Q317" s="62"/>
      <c r="R317" s="62"/>
      <c r="S317" s="62"/>
      <c r="T317" s="2"/>
      <c r="U317" s="2"/>
      <c r="V317" s="2"/>
      <c r="W317" s="2"/>
    </row>
    <row r="318" spans="1:25" ht="15.75" x14ac:dyDescent="0.3">
      <c r="A318" s="2"/>
      <c r="B318" s="2"/>
      <c r="C318" s="2" t="s">
        <v>54</v>
      </c>
      <c r="D318" s="2"/>
      <c r="E318" s="2"/>
      <c r="F318" s="2"/>
      <c r="G318" s="2"/>
      <c r="H318" s="2"/>
      <c r="I318" s="62"/>
      <c r="J318" s="2"/>
      <c r="K318" s="2"/>
      <c r="L318" s="2"/>
      <c r="M318" s="2"/>
      <c r="N318" s="2"/>
      <c r="O318" s="62"/>
      <c r="P318" s="62"/>
      <c r="Q318" s="62"/>
      <c r="R318" s="62"/>
      <c r="S318" s="62"/>
      <c r="T318" s="2"/>
      <c r="U318" s="2"/>
      <c r="V318" s="2"/>
      <c r="W318" s="2"/>
    </row>
    <row r="319" spans="1:25" ht="15.75" x14ac:dyDescent="0.3">
      <c r="A319" s="2"/>
      <c r="B319" s="2"/>
      <c r="C319" s="2" t="s">
        <v>105</v>
      </c>
      <c r="D319" s="2"/>
      <c r="E319" s="2"/>
      <c r="F319" s="2"/>
      <c r="G319" s="2"/>
      <c r="H319" s="2"/>
      <c r="I319" s="62"/>
      <c r="J319" s="2"/>
      <c r="K319" s="2"/>
      <c r="L319" s="2"/>
      <c r="M319" s="2"/>
      <c r="N319" s="2"/>
      <c r="O319" s="62"/>
      <c r="P319" s="62"/>
      <c r="Q319" s="62"/>
      <c r="R319" s="62"/>
      <c r="S319" s="62"/>
      <c r="T319" s="2"/>
      <c r="U319" s="2"/>
      <c r="V319" s="2"/>
      <c r="W319" s="2"/>
    </row>
    <row r="320" spans="1:25" ht="15.75" x14ac:dyDescent="0.3">
      <c r="A320" s="2"/>
      <c r="B320" s="2"/>
      <c r="C320" s="2"/>
      <c r="D320" s="2"/>
      <c r="E320" s="2"/>
      <c r="F320" s="2"/>
      <c r="G320" s="2"/>
      <c r="H320" s="2"/>
      <c r="I320" s="62"/>
      <c r="J320" s="2"/>
      <c r="K320" s="2"/>
      <c r="L320" s="2"/>
      <c r="M320" s="2"/>
      <c r="N320" s="2"/>
      <c r="O320" s="62"/>
      <c r="P320" s="62"/>
      <c r="Q320" s="62"/>
      <c r="R320" s="62"/>
      <c r="S320" s="62"/>
      <c r="T320" s="2"/>
      <c r="U320" s="2"/>
      <c r="V320" s="2"/>
      <c r="W320" s="2"/>
    </row>
    <row r="321" spans="1:23" ht="16.5" thickBot="1" x14ac:dyDescent="0.35">
      <c r="A321" s="2"/>
      <c r="B321" s="1" t="s">
        <v>55</v>
      </c>
      <c r="C321" s="1" t="s">
        <v>91</v>
      </c>
      <c r="D321" s="2"/>
      <c r="E321" s="2"/>
      <c r="F321" s="2"/>
      <c r="G321" s="2"/>
      <c r="H321" s="2"/>
      <c r="I321" s="62"/>
      <c r="J321" s="2"/>
      <c r="K321" s="2"/>
      <c r="L321" s="2"/>
      <c r="M321" s="2"/>
      <c r="N321" s="2"/>
      <c r="O321" s="62"/>
      <c r="P321" s="62"/>
      <c r="Q321" s="62"/>
      <c r="R321" s="62"/>
      <c r="S321" s="62"/>
      <c r="T321" s="2"/>
      <c r="U321" s="2"/>
      <c r="V321" s="2"/>
      <c r="W321" s="2"/>
    </row>
    <row r="322" spans="1:23" ht="16.5" thickTop="1" x14ac:dyDescent="0.3">
      <c r="A322" s="262" t="s">
        <v>0</v>
      </c>
      <c r="B322" s="265" t="s">
        <v>1</v>
      </c>
      <c r="C322" s="268" t="s">
        <v>40</v>
      </c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70"/>
      <c r="U322" s="277" t="s">
        <v>46</v>
      </c>
      <c r="V322" s="271"/>
      <c r="W322" s="272"/>
    </row>
    <row r="323" spans="1:23" ht="15.75" x14ac:dyDescent="0.3">
      <c r="A323" s="263"/>
      <c r="B323" s="266"/>
      <c r="C323" s="259" t="s">
        <v>41</v>
      </c>
      <c r="D323" s="260"/>
      <c r="E323" s="261"/>
      <c r="F323" s="259" t="s">
        <v>42</v>
      </c>
      <c r="G323" s="260"/>
      <c r="H323" s="261"/>
      <c r="I323" s="259" t="s">
        <v>43</v>
      </c>
      <c r="J323" s="260"/>
      <c r="K323" s="261"/>
      <c r="L323" s="259" t="s">
        <v>44</v>
      </c>
      <c r="M323" s="260"/>
      <c r="N323" s="261"/>
      <c r="O323" s="279" t="s">
        <v>2</v>
      </c>
      <c r="P323" s="280"/>
      <c r="Q323" s="281"/>
      <c r="R323" s="259" t="s">
        <v>45</v>
      </c>
      <c r="S323" s="260"/>
      <c r="T323" s="261"/>
      <c r="U323" s="278"/>
      <c r="V323" s="273"/>
      <c r="W323" s="274"/>
    </row>
    <row r="324" spans="1:23" ht="16.5" thickBot="1" x14ac:dyDescent="0.35">
      <c r="A324" s="264"/>
      <c r="B324" s="267"/>
      <c r="C324" s="43" t="s">
        <v>47</v>
      </c>
      <c r="D324" s="44" t="s">
        <v>48</v>
      </c>
      <c r="E324" s="45" t="s">
        <v>103</v>
      </c>
      <c r="F324" s="43" t="s">
        <v>47</v>
      </c>
      <c r="G324" s="44" t="s">
        <v>48</v>
      </c>
      <c r="H324" s="45" t="s">
        <v>103</v>
      </c>
      <c r="I324" s="55" t="s">
        <v>47</v>
      </c>
      <c r="J324" s="44" t="s">
        <v>48</v>
      </c>
      <c r="K324" s="45" t="s">
        <v>103</v>
      </c>
      <c r="L324" s="43" t="s">
        <v>47</v>
      </c>
      <c r="M324" s="44" t="s">
        <v>48</v>
      </c>
      <c r="N324" s="45" t="s">
        <v>103</v>
      </c>
      <c r="O324" s="55" t="s">
        <v>47</v>
      </c>
      <c r="P324" s="75" t="s">
        <v>48</v>
      </c>
      <c r="Q324" s="99" t="s">
        <v>103</v>
      </c>
      <c r="R324" s="55" t="s">
        <v>47</v>
      </c>
      <c r="S324" s="75" t="s">
        <v>48</v>
      </c>
      <c r="T324" s="45" t="s">
        <v>103</v>
      </c>
      <c r="U324" s="43" t="s">
        <v>47</v>
      </c>
      <c r="V324" s="44" t="s">
        <v>48</v>
      </c>
      <c r="W324" s="45" t="s">
        <v>103</v>
      </c>
    </row>
    <row r="325" spans="1:23" ht="17.25" thickTop="1" thickBot="1" x14ac:dyDescent="0.35">
      <c r="A325" s="3" t="s">
        <v>3</v>
      </c>
      <c r="B325" s="20" t="s">
        <v>4</v>
      </c>
      <c r="C325" s="3" t="s">
        <v>5</v>
      </c>
      <c r="D325" s="4" t="s">
        <v>6</v>
      </c>
      <c r="E325" s="20" t="s">
        <v>7</v>
      </c>
      <c r="F325" s="3" t="s">
        <v>8</v>
      </c>
      <c r="G325" s="4" t="s">
        <v>9</v>
      </c>
      <c r="H325" s="5" t="s">
        <v>10</v>
      </c>
      <c r="I325" s="72" t="s">
        <v>11</v>
      </c>
      <c r="J325" s="4" t="s">
        <v>12</v>
      </c>
      <c r="K325" s="20" t="s">
        <v>13</v>
      </c>
      <c r="L325" s="56" t="s">
        <v>14</v>
      </c>
      <c r="M325" s="76" t="s">
        <v>15</v>
      </c>
      <c r="N325" s="5" t="s">
        <v>16</v>
      </c>
      <c r="O325" s="72" t="s">
        <v>17</v>
      </c>
      <c r="P325" s="76" t="s">
        <v>18</v>
      </c>
      <c r="Q325" s="100" t="s">
        <v>19</v>
      </c>
      <c r="R325" s="56" t="s">
        <v>20</v>
      </c>
      <c r="S325" s="76" t="s">
        <v>21</v>
      </c>
      <c r="T325" s="5" t="s">
        <v>22</v>
      </c>
      <c r="U325" s="29" t="s">
        <v>49</v>
      </c>
      <c r="V325" s="4" t="s">
        <v>50</v>
      </c>
      <c r="W325" s="5" t="s">
        <v>51</v>
      </c>
    </row>
    <row r="326" spans="1:23" ht="16.5" thickTop="1" x14ac:dyDescent="0.3">
      <c r="A326" s="6" t="s">
        <v>3</v>
      </c>
      <c r="B326" s="21" t="s">
        <v>23</v>
      </c>
      <c r="C326" s="220">
        <v>0</v>
      </c>
      <c r="D326" s="220">
        <v>0</v>
      </c>
      <c r="E326" s="12">
        <f>0*D326</f>
        <v>0</v>
      </c>
      <c r="F326" s="183">
        <v>0</v>
      </c>
      <c r="G326" s="183">
        <v>1</v>
      </c>
      <c r="H326" s="12">
        <f>0*G326</f>
        <v>0</v>
      </c>
      <c r="I326" s="183">
        <v>1</v>
      </c>
      <c r="J326" s="183">
        <v>0</v>
      </c>
      <c r="K326" s="12">
        <f>0*J326</f>
        <v>0</v>
      </c>
      <c r="L326" s="183">
        <v>1</v>
      </c>
      <c r="M326" s="183">
        <v>0</v>
      </c>
      <c r="N326" s="12">
        <f>0*M326</f>
        <v>0</v>
      </c>
      <c r="O326" s="183">
        <v>0</v>
      </c>
      <c r="P326" s="183">
        <v>1</v>
      </c>
      <c r="Q326" s="93">
        <f>0*P326</f>
        <v>0</v>
      </c>
      <c r="R326" s="183">
        <v>0</v>
      </c>
      <c r="S326" s="183">
        <v>0</v>
      </c>
      <c r="T326" s="12">
        <f>0*S326</f>
        <v>0</v>
      </c>
      <c r="U326" s="38">
        <f>C326+F326+I326+L326+O326+R326</f>
        <v>2</v>
      </c>
      <c r="V326" s="41">
        <f>D326+G326+J326+M326+P326+S326</f>
        <v>2</v>
      </c>
      <c r="W326" s="35">
        <f>E326+H326+K326+N326+Q326+T326</f>
        <v>0</v>
      </c>
    </row>
    <row r="327" spans="1:23" ht="15.75" x14ac:dyDescent="0.3">
      <c r="A327" s="8" t="s">
        <v>4</v>
      </c>
      <c r="B327" s="22" t="s">
        <v>29</v>
      </c>
      <c r="C327" s="220">
        <v>1</v>
      </c>
      <c r="D327" s="220">
        <v>0</v>
      </c>
      <c r="E327" s="12">
        <f>0*D327</f>
        <v>0</v>
      </c>
      <c r="F327" s="183">
        <v>0</v>
      </c>
      <c r="G327" s="183">
        <v>0</v>
      </c>
      <c r="H327" s="12">
        <f>0*G327</f>
        <v>0</v>
      </c>
      <c r="I327" s="183">
        <v>0</v>
      </c>
      <c r="J327" s="183">
        <v>1</v>
      </c>
      <c r="K327" s="12">
        <f>0*J327</f>
        <v>0</v>
      </c>
      <c r="L327" s="183">
        <v>0</v>
      </c>
      <c r="M327" s="183">
        <v>0</v>
      </c>
      <c r="N327" s="12">
        <f>0*M327</f>
        <v>0</v>
      </c>
      <c r="O327" s="183">
        <v>0</v>
      </c>
      <c r="P327" s="183">
        <v>0</v>
      </c>
      <c r="Q327" s="93">
        <f>0*P327</f>
        <v>0</v>
      </c>
      <c r="R327" s="183">
        <v>0</v>
      </c>
      <c r="S327" s="183">
        <v>0</v>
      </c>
      <c r="T327" s="12">
        <f>0*S327</f>
        <v>0</v>
      </c>
      <c r="U327" s="25">
        <f t="shared" ref="U327:W346" si="73">C327+F327+I327+L327+O327+R327</f>
        <v>1</v>
      </c>
      <c r="V327" s="30">
        <f t="shared" si="73"/>
        <v>1</v>
      </c>
      <c r="W327" s="35">
        <f t="shared" si="73"/>
        <v>0</v>
      </c>
    </row>
    <row r="328" spans="1:23" ht="15.75" x14ac:dyDescent="0.3">
      <c r="A328" s="8" t="s">
        <v>5</v>
      </c>
      <c r="B328" s="22" t="s">
        <v>30</v>
      </c>
      <c r="C328" s="220">
        <v>1</v>
      </c>
      <c r="D328" s="220">
        <v>1</v>
      </c>
      <c r="E328" s="12">
        <f>2.42*D328</f>
        <v>2.42</v>
      </c>
      <c r="F328" s="183">
        <v>1</v>
      </c>
      <c r="G328" s="183">
        <v>1</v>
      </c>
      <c r="H328" s="12">
        <f>2.42*G328</f>
        <v>2.42</v>
      </c>
      <c r="I328" s="183">
        <v>1</v>
      </c>
      <c r="J328" s="183">
        <v>1</v>
      </c>
      <c r="K328" s="12">
        <f>2.42*J328</f>
        <v>2.42</v>
      </c>
      <c r="L328" s="183">
        <v>1</v>
      </c>
      <c r="M328" s="183">
        <v>1</v>
      </c>
      <c r="N328" s="12">
        <f>2.42*M328</f>
        <v>2.42</v>
      </c>
      <c r="O328" s="183">
        <v>1</v>
      </c>
      <c r="P328" s="183">
        <v>1</v>
      </c>
      <c r="Q328" s="93">
        <f>2.42*P328</f>
        <v>2.42</v>
      </c>
      <c r="R328" s="183">
        <v>1</v>
      </c>
      <c r="S328" s="183">
        <v>1</v>
      </c>
      <c r="T328" s="12">
        <f>2.42*S328</f>
        <v>2.42</v>
      </c>
      <c r="U328" s="25">
        <f t="shared" si="73"/>
        <v>6</v>
      </c>
      <c r="V328" s="30">
        <f t="shared" si="73"/>
        <v>6</v>
      </c>
      <c r="W328" s="35">
        <f t="shared" si="73"/>
        <v>14.52</v>
      </c>
    </row>
    <row r="329" spans="1:23" ht="15.75" x14ac:dyDescent="0.3">
      <c r="A329" s="8" t="s">
        <v>6</v>
      </c>
      <c r="B329" s="22" t="s">
        <v>38</v>
      </c>
      <c r="C329" s="220">
        <v>0</v>
      </c>
      <c r="D329" s="220">
        <v>1</v>
      </c>
      <c r="E329" s="12">
        <f>3.48*D329</f>
        <v>3.48</v>
      </c>
      <c r="F329" s="183">
        <v>1</v>
      </c>
      <c r="G329" s="183">
        <v>1</v>
      </c>
      <c r="H329" s="12">
        <f>3.48*G329</f>
        <v>3.48</v>
      </c>
      <c r="I329" s="183">
        <v>0</v>
      </c>
      <c r="J329" s="183">
        <v>0</v>
      </c>
      <c r="K329" s="12">
        <f>3.48*J329</f>
        <v>0</v>
      </c>
      <c r="L329" s="183">
        <v>1</v>
      </c>
      <c r="M329" s="183">
        <v>1</v>
      </c>
      <c r="N329" s="12">
        <f>3.48*M329</f>
        <v>3.48</v>
      </c>
      <c r="O329" s="183">
        <v>1</v>
      </c>
      <c r="P329" s="183">
        <v>1</v>
      </c>
      <c r="Q329" s="93">
        <f>3.48*P329</f>
        <v>3.48</v>
      </c>
      <c r="R329" s="183">
        <v>0</v>
      </c>
      <c r="S329" s="183">
        <v>0</v>
      </c>
      <c r="T329" s="12">
        <f>3.48*S329</f>
        <v>0</v>
      </c>
      <c r="U329" s="25">
        <f t="shared" si="73"/>
        <v>3</v>
      </c>
      <c r="V329" s="30">
        <f t="shared" si="73"/>
        <v>4</v>
      </c>
      <c r="W329" s="35">
        <f t="shared" si="73"/>
        <v>13.92</v>
      </c>
    </row>
    <row r="330" spans="1:23" ht="15.75" x14ac:dyDescent="0.3">
      <c r="A330" s="8" t="s">
        <v>7</v>
      </c>
      <c r="B330" s="22" t="s">
        <v>36</v>
      </c>
      <c r="C330" s="220">
        <v>0</v>
      </c>
      <c r="D330" s="220">
        <v>0</v>
      </c>
      <c r="E330" s="12">
        <f>3.83*D330</f>
        <v>0</v>
      </c>
      <c r="F330" s="183">
        <v>0</v>
      </c>
      <c r="G330" s="183">
        <v>0</v>
      </c>
      <c r="H330" s="12">
        <f>3.83*G330</f>
        <v>0</v>
      </c>
      <c r="I330" s="183">
        <v>1</v>
      </c>
      <c r="J330" s="183">
        <v>0</v>
      </c>
      <c r="K330" s="12">
        <f>3.83*J330</f>
        <v>0</v>
      </c>
      <c r="L330" s="183">
        <v>2</v>
      </c>
      <c r="M330" s="183">
        <v>0</v>
      </c>
      <c r="N330" s="12">
        <f>3.83*M330</f>
        <v>0</v>
      </c>
      <c r="O330" s="183">
        <v>1</v>
      </c>
      <c r="P330" s="183">
        <v>1</v>
      </c>
      <c r="Q330" s="93">
        <f>3.83*P330</f>
        <v>3.83</v>
      </c>
      <c r="R330" s="183">
        <v>2</v>
      </c>
      <c r="S330" s="183">
        <v>1</v>
      </c>
      <c r="T330" s="12">
        <f>3.83*S330</f>
        <v>3.83</v>
      </c>
      <c r="U330" s="25">
        <f t="shared" si="73"/>
        <v>6</v>
      </c>
      <c r="V330" s="30">
        <f t="shared" si="73"/>
        <v>2</v>
      </c>
      <c r="W330" s="35">
        <f t="shared" si="73"/>
        <v>7.66</v>
      </c>
    </row>
    <row r="331" spans="1:23" ht="15.75" x14ac:dyDescent="0.3">
      <c r="A331" s="8" t="s">
        <v>8</v>
      </c>
      <c r="B331" s="22" t="s">
        <v>24</v>
      </c>
      <c r="C331" s="220">
        <v>0</v>
      </c>
      <c r="D331" s="220">
        <v>0</v>
      </c>
      <c r="E331" s="12">
        <f>2*D331</f>
        <v>0</v>
      </c>
      <c r="F331" s="183">
        <v>0</v>
      </c>
      <c r="G331" s="183">
        <v>1</v>
      </c>
      <c r="H331" s="12">
        <f>2*G331</f>
        <v>2</v>
      </c>
      <c r="I331" s="183">
        <v>0</v>
      </c>
      <c r="J331" s="183">
        <v>0</v>
      </c>
      <c r="K331" s="12">
        <f>2*J331</f>
        <v>0</v>
      </c>
      <c r="L331" s="183">
        <v>0</v>
      </c>
      <c r="M331" s="183">
        <v>0</v>
      </c>
      <c r="N331" s="12">
        <f>2*M331</f>
        <v>0</v>
      </c>
      <c r="O331" s="183">
        <v>0</v>
      </c>
      <c r="P331" s="183">
        <v>0</v>
      </c>
      <c r="Q331" s="93">
        <f>2*P331</f>
        <v>0</v>
      </c>
      <c r="R331" s="183">
        <v>1</v>
      </c>
      <c r="S331" s="183">
        <v>0</v>
      </c>
      <c r="T331" s="12">
        <f>2*S331</f>
        <v>0</v>
      </c>
      <c r="U331" s="25">
        <f t="shared" si="73"/>
        <v>1</v>
      </c>
      <c r="V331" s="30">
        <f t="shared" si="73"/>
        <v>1</v>
      </c>
      <c r="W331" s="35">
        <f t="shared" si="73"/>
        <v>2</v>
      </c>
    </row>
    <row r="332" spans="1:23" ht="15.75" x14ac:dyDescent="0.3">
      <c r="A332" s="8" t="s">
        <v>9</v>
      </c>
      <c r="B332" s="22" t="s">
        <v>96</v>
      </c>
      <c r="C332" s="220">
        <v>0</v>
      </c>
      <c r="D332" s="220">
        <v>0</v>
      </c>
      <c r="E332" s="12">
        <f>2.35*D332</f>
        <v>0</v>
      </c>
      <c r="F332" s="183">
        <v>0</v>
      </c>
      <c r="G332" s="183">
        <v>0</v>
      </c>
      <c r="H332" s="12">
        <f>2.35*G332</f>
        <v>0</v>
      </c>
      <c r="I332" s="183">
        <v>0</v>
      </c>
      <c r="J332" s="183">
        <v>0</v>
      </c>
      <c r="K332" s="12">
        <f>2.35*J332</f>
        <v>0</v>
      </c>
      <c r="L332" s="183">
        <v>0</v>
      </c>
      <c r="M332" s="183">
        <v>0</v>
      </c>
      <c r="N332" s="12">
        <f>2.35*M332</f>
        <v>0</v>
      </c>
      <c r="O332" s="183">
        <v>0</v>
      </c>
      <c r="P332" s="183">
        <v>0</v>
      </c>
      <c r="Q332" s="93">
        <f>2.35*P332</f>
        <v>0</v>
      </c>
      <c r="R332" s="183">
        <v>0</v>
      </c>
      <c r="S332" s="183">
        <v>0</v>
      </c>
      <c r="T332" s="12">
        <f>2.35*S332</f>
        <v>0</v>
      </c>
      <c r="U332" s="25">
        <f t="shared" si="73"/>
        <v>0</v>
      </c>
      <c r="V332" s="30">
        <f t="shared" si="73"/>
        <v>0</v>
      </c>
      <c r="W332" s="35">
        <f t="shared" si="73"/>
        <v>0</v>
      </c>
    </row>
    <row r="333" spans="1:23" ht="15.75" x14ac:dyDescent="0.3">
      <c r="A333" s="8" t="s">
        <v>10</v>
      </c>
      <c r="B333" s="22" t="s">
        <v>97</v>
      </c>
      <c r="C333" s="220">
        <v>0</v>
      </c>
      <c r="D333" s="220">
        <v>0</v>
      </c>
      <c r="E333" s="12">
        <f>2.14*D333</f>
        <v>0</v>
      </c>
      <c r="F333" s="183">
        <v>0</v>
      </c>
      <c r="G333" s="183">
        <v>1</v>
      </c>
      <c r="H333" s="12">
        <f>2.14*G333</f>
        <v>2.14</v>
      </c>
      <c r="I333" s="183">
        <v>2</v>
      </c>
      <c r="J333" s="183">
        <v>0</v>
      </c>
      <c r="K333" s="12">
        <f>2.14*J333</f>
        <v>0</v>
      </c>
      <c r="L333" s="183">
        <v>1</v>
      </c>
      <c r="M333" s="183">
        <v>2</v>
      </c>
      <c r="N333" s="12">
        <f>2.14*M333</f>
        <v>4.28</v>
      </c>
      <c r="O333" s="183">
        <v>1</v>
      </c>
      <c r="P333" s="183">
        <v>2</v>
      </c>
      <c r="Q333" s="93">
        <f>2.14*P333</f>
        <v>4.28</v>
      </c>
      <c r="R333" s="183">
        <v>1</v>
      </c>
      <c r="S333" s="183">
        <v>1</v>
      </c>
      <c r="T333" s="12">
        <f>2.14*S333</f>
        <v>2.14</v>
      </c>
      <c r="U333" s="25">
        <f t="shared" si="73"/>
        <v>5</v>
      </c>
      <c r="V333" s="30">
        <f t="shared" si="73"/>
        <v>6</v>
      </c>
      <c r="W333" s="35">
        <f t="shared" si="73"/>
        <v>12.84</v>
      </c>
    </row>
    <row r="334" spans="1:23" ht="15.75" x14ac:dyDescent="0.3">
      <c r="A334" s="8" t="s">
        <v>11</v>
      </c>
      <c r="B334" s="22" t="s">
        <v>33</v>
      </c>
      <c r="C334" s="220">
        <v>0</v>
      </c>
      <c r="D334" s="220">
        <v>1</v>
      </c>
      <c r="E334" s="12">
        <f>2.05*D334</f>
        <v>2.0499999999999998</v>
      </c>
      <c r="F334" s="183">
        <v>1</v>
      </c>
      <c r="G334" s="183">
        <v>2</v>
      </c>
      <c r="H334" s="12">
        <f>2.05*G334</f>
        <v>4.0999999999999996</v>
      </c>
      <c r="I334" s="183">
        <v>2</v>
      </c>
      <c r="J334" s="183">
        <v>1</v>
      </c>
      <c r="K334" s="12">
        <f>2.05*J334</f>
        <v>2.0499999999999998</v>
      </c>
      <c r="L334" s="183">
        <v>0</v>
      </c>
      <c r="M334" s="183">
        <v>1</v>
      </c>
      <c r="N334" s="12">
        <f>2.05*M334</f>
        <v>2.0499999999999998</v>
      </c>
      <c r="O334" s="183">
        <v>1</v>
      </c>
      <c r="P334" s="183">
        <v>0</v>
      </c>
      <c r="Q334" s="93">
        <f>2.05*P334</f>
        <v>0</v>
      </c>
      <c r="R334" s="183">
        <v>1</v>
      </c>
      <c r="S334" s="183">
        <v>1</v>
      </c>
      <c r="T334" s="12">
        <f>2.05*S334</f>
        <v>2.0499999999999998</v>
      </c>
      <c r="U334" s="25">
        <f t="shared" si="73"/>
        <v>5</v>
      </c>
      <c r="V334" s="30">
        <f t="shared" si="73"/>
        <v>6</v>
      </c>
      <c r="W334" s="35">
        <f t="shared" si="73"/>
        <v>12.3</v>
      </c>
    </row>
    <row r="335" spans="1:23" ht="15.75" x14ac:dyDescent="0.3">
      <c r="A335" s="8" t="s">
        <v>12</v>
      </c>
      <c r="B335" s="22" t="s">
        <v>27</v>
      </c>
      <c r="C335" s="220">
        <v>1</v>
      </c>
      <c r="D335" s="220">
        <v>1</v>
      </c>
      <c r="E335" s="12">
        <f>4.02*D335</f>
        <v>4.0199999999999996</v>
      </c>
      <c r="F335" s="183">
        <v>0</v>
      </c>
      <c r="G335" s="183">
        <v>1</v>
      </c>
      <c r="H335" s="12">
        <f>4.02*G335</f>
        <v>4.0199999999999996</v>
      </c>
      <c r="I335" s="183">
        <v>1</v>
      </c>
      <c r="J335" s="183">
        <v>1</v>
      </c>
      <c r="K335" s="12">
        <f>4.02*J335</f>
        <v>4.0199999999999996</v>
      </c>
      <c r="L335" s="183">
        <v>1</v>
      </c>
      <c r="M335" s="183">
        <v>0</v>
      </c>
      <c r="N335" s="12">
        <f>4.02*M335</f>
        <v>0</v>
      </c>
      <c r="O335" s="183">
        <v>0</v>
      </c>
      <c r="P335" s="183">
        <v>1</v>
      </c>
      <c r="Q335" s="93">
        <f>4.02*P335</f>
        <v>4.0199999999999996</v>
      </c>
      <c r="R335" s="183">
        <v>1</v>
      </c>
      <c r="S335" s="183">
        <v>1</v>
      </c>
      <c r="T335" s="12">
        <f>4.02*S335</f>
        <v>4.0199999999999996</v>
      </c>
      <c r="U335" s="25">
        <f t="shared" si="73"/>
        <v>4</v>
      </c>
      <c r="V335" s="30">
        <f t="shared" si="73"/>
        <v>5</v>
      </c>
      <c r="W335" s="35">
        <f t="shared" si="73"/>
        <v>20.099999999999998</v>
      </c>
    </row>
    <row r="336" spans="1:23" ht="15.75" x14ac:dyDescent="0.3">
      <c r="A336" s="8" t="s">
        <v>13</v>
      </c>
      <c r="B336" s="22" t="s">
        <v>31</v>
      </c>
      <c r="C336" s="220">
        <v>0</v>
      </c>
      <c r="D336" s="220">
        <v>2</v>
      </c>
      <c r="E336" s="12">
        <f>2.12*D336</f>
        <v>4.24</v>
      </c>
      <c r="F336" s="183">
        <v>0</v>
      </c>
      <c r="G336" s="183">
        <v>0</v>
      </c>
      <c r="H336" s="12">
        <f>2.12*G336</f>
        <v>0</v>
      </c>
      <c r="I336" s="183">
        <v>1</v>
      </c>
      <c r="J336" s="183">
        <v>2</v>
      </c>
      <c r="K336" s="12">
        <f>2.12*J336</f>
        <v>4.24</v>
      </c>
      <c r="L336" s="183">
        <v>0</v>
      </c>
      <c r="M336" s="183">
        <v>0</v>
      </c>
      <c r="N336" s="12">
        <f>2.12*M336</f>
        <v>0</v>
      </c>
      <c r="O336" s="183">
        <v>1</v>
      </c>
      <c r="P336" s="183">
        <v>1</v>
      </c>
      <c r="Q336" s="93">
        <f>2.12*P336</f>
        <v>2.12</v>
      </c>
      <c r="R336" s="183">
        <v>1</v>
      </c>
      <c r="S336" s="183">
        <v>0</v>
      </c>
      <c r="T336" s="12">
        <f>2.12*S336</f>
        <v>0</v>
      </c>
      <c r="U336" s="25">
        <f t="shared" si="73"/>
        <v>3</v>
      </c>
      <c r="V336" s="30">
        <f t="shared" si="73"/>
        <v>5</v>
      </c>
      <c r="W336" s="35">
        <f t="shared" si="73"/>
        <v>10.600000000000001</v>
      </c>
    </row>
    <row r="337" spans="1:27" ht="15.75" x14ac:dyDescent="0.3">
      <c r="A337" s="8" t="s">
        <v>14</v>
      </c>
      <c r="B337" s="22" t="s">
        <v>32</v>
      </c>
      <c r="C337" s="220">
        <v>0</v>
      </c>
      <c r="D337" s="220">
        <v>2</v>
      </c>
      <c r="E337" s="12">
        <f>3.76*D337</f>
        <v>7.52</v>
      </c>
      <c r="F337" s="183">
        <v>0</v>
      </c>
      <c r="G337" s="183">
        <v>0</v>
      </c>
      <c r="H337" s="12">
        <f>3.76*G337</f>
        <v>0</v>
      </c>
      <c r="I337" s="183">
        <v>0</v>
      </c>
      <c r="J337" s="183">
        <v>0</v>
      </c>
      <c r="K337" s="12">
        <f>3.76*J337</f>
        <v>0</v>
      </c>
      <c r="L337" s="183">
        <v>2</v>
      </c>
      <c r="M337" s="183">
        <v>1</v>
      </c>
      <c r="N337" s="12">
        <f>3.76*M337</f>
        <v>3.76</v>
      </c>
      <c r="O337" s="183">
        <v>3</v>
      </c>
      <c r="P337" s="183">
        <v>2</v>
      </c>
      <c r="Q337" s="93">
        <f>3.76*P337</f>
        <v>7.52</v>
      </c>
      <c r="R337" s="183">
        <v>2</v>
      </c>
      <c r="S337" s="183">
        <v>0</v>
      </c>
      <c r="T337" s="12">
        <f>3.76*S337</f>
        <v>0</v>
      </c>
      <c r="U337" s="25">
        <f t="shared" si="73"/>
        <v>7</v>
      </c>
      <c r="V337" s="30">
        <f t="shared" si="73"/>
        <v>5</v>
      </c>
      <c r="W337" s="35">
        <f t="shared" si="73"/>
        <v>18.799999999999997</v>
      </c>
    </row>
    <row r="338" spans="1:27" ht="15.75" x14ac:dyDescent="0.3">
      <c r="A338" s="8" t="s">
        <v>15</v>
      </c>
      <c r="B338" s="22" t="s">
        <v>98</v>
      </c>
      <c r="C338" s="220">
        <v>0</v>
      </c>
      <c r="D338" s="220">
        <v>0</v>
      </c>
      <c r="E338" s="12">
        <f>3.25*D338</f>
        <v>0</v>
      </c>
      <c r="F338" s="183">
        <v>0</v>
      </c>
      <c r="G338" s="183">
        <v>0</v>
      </c>
      <c r="H338" s="12">
        <f>3.25*G338</f>
        <v>0</v>
      </c>
      <c r="I338" s="183">
        <v>0</v>
      </c>
      <c r="J338" s="183">
        <v>0</v>
      </c>
      <c r="K338" s="12">
        <f>3.25*J338</f>
        <v>0</v>
      </c>
      <c r="L338" s="183">
        <v>0</v>
      </c>
      <c r="M338" s="183">
        <v>0</v>
      </c>
      <c r="N338" s="12">
        <f>3.25*M338</f>
        <v>0</v>
      </c>
      <c r="O338" s="183">
        <v>0</v>
      </c>
      <c r="P338" s="183">
        <v>0</v>
      </c>
      <c r="Q338" s="93">
        <f>3.25*P338</f>
        <v>0</v>
      </c>
      <c r="R338" s="183">
        <v>0</v>
      </c>
      <c r="S338" s="183">
        <v>0</v>
      </c>
      <c r="T338" s="12">
        <f>3.25*S338</f>
        <v>0</v>
      </c>
      <c r="U338" s="25">
        <f t="shared" si="73"/>
        <v>0</v>
      </c>
      <c r="V338" s="30">
        <f t="shared" si="73"/>
        <v>0</v>
      </c>
      <c r="W338" s="35">
        <f t="shared" si="73"/>
        <v>0</v>
      </c>
    </row>
    <row r="339" spans="1:27" ht="15.75" x14ac:dyDescent="0.3">
      <c r="A339" s="8" t="s">
        <v>16</v>
      </c>
      <c r="B339" s="22" t="s">
        <v>99</v>
      </c>
      <c r="C339" s="220">
        <v>0</v>
      </c>
      <c r="D339" s="220">
        <v>1</v>
      </c>
      <c r="E339" s="12">
        <f>2.35*D339</f>
        <v>2.35</v>
      </c>
      <c r="F339" s="183">
        <v>0</v>
      </c>
      <c r="G339" s="183">
        <v>0</v>
      </c>
      <c r="H339" s="12">
        <f>2.35*G339</f>
        <v>0</v>
      </c>
      <c r="I339" s="183">
        <v>1</v>
      </c>
      <c r="J339" s="183">
        <v>0</v>
      </c>
      <c r="K339" s="12">
        <f>2.35*J339</f>
        <v>0</v>
      </c>
      <c r="L339" s="183">
        <v>0</v>
      </c>
      <c r="M339" s="183">
        <v>0</v>
      </c>
      <c r="N339" s="12">
        <f>2.35*M339</f>
        <v>0</v>
      </c>
      <c r="O339" s="183">
        <v>0</v>
      </c>
      <c r="P339" s="183">
        <v>0</v>
      </c>
      <c r="Q339" s="93">
        <f>2.35*P339</f>
        <v>0</v>
      </c>
      <c r="R339" s="183">
        <v>0</v>
      </c>
      <c r="S339" s="183">
        <v>0</v>
      </c>
      <c r="T339" s="12">
        <f>2.35*S339</f>
        <v>0</v>
      </c>
      <c r="U339" s="25">
        <f t="shared" si="73"/>
        <v>1</v>
      </c>
      <c r="V339" s="30">
        <f t="shared" si="73"/>
        <v>1</v>
      </c>
      <c r="W339" s="35">
        <f t="shared" si="73"/>
        <v>2.35</v>
      </c>
    </row>
    <row r="340" spans="1:27" ht="15.75" x14ac:dyDescent="0.3">
      <c r="A340" s="8" t="s">
        <v>17</v>
      </c>
      <c r="B340" s="22" t="s">
        <v>26</v>
      </c>
      <c r="C340" s="220">
        <v>0</v>
      </c>
      <c r="D340" s="220">
        <v>1</v>
      </c>
      <c r="E340" s="12">
        <f>2.35*D340</f>
        <v>2.35</v>
      </c>
      <c r="F340" s="183">
        <v>0</v>
      </c>
      <c r="G340" s="183">
        <v>2</v>
      </c>
      <c r="H340" s="12">
        <f>2.35*G340</f>
        <v>4.7</v>
      </c>
      <c r="I340" s="183">
        <v>2</v>
      </c>
      <c r="J340" s="183">
        <v>1</v>
      </c>
      <c r="K340" s="12">
        <f>2.35*J340</f>
        <v>2.35</v>
      </c>
      <c r="L340" s="183">
        <v>1</v>
      </c>
      <c r="M340" s="183">
        <v>1</v>
      </c>
      <c r="N340" s="12">
        <f>2.35*M340</f>
        <v>2.35</v>
      </c>
      <c r="O340" s="183">
        <v>1</v>
      </c>
      <c r="P340" s="183">
        <v>1</v>
      </c>
      <c r="Q340" s="93">
        <f>2.35*P340</f>
        <v>2.35</v>
      </c>
      <c r="R340" s="183">
        <v>1</v>
      </c>
      <c r="S340" s="183">
        <v>1</v>
      </c>
      <c r="T340" s="12">
        <f>2.35*S340</f>
        <v>2.35</v>
      </c>
      <c r="U340" s="25">
        <f t="shared" si="73"/>
        <v>5</v>
      </c>
      <c r="V340" s="30">
        <f t="shared" si="73"/>
        <v>7</v>
      </c>
      <c r="W340" s="35">
        <f t="shared" si="73"/>
        <v>16.45</v>
      </c>
      <c r="AA340">
        <v>0</v>
      </c>
    </row>
    <row r="341" spans="1:27" ht="15.75" x14ac:dyDescent="0.3">
      <c r="A341" s="8" t="s">
        <v>18</v>
      </c>
      <c r="B341" s="22" t="s">
        <v>104</v>
      </c>
      <c r="C341" s="220">
        <v>1</v>
      </c>
      <c r="D341" s="220">
        <v>1</v>
      </c>
      <c r="E341" s="12">
        <f>2.01*D341</f>
        <v>2.0099999999999998</v>
      </c>
      <c r="F341" s="183">
        <v>0</v>
      </c>
      <c r="G341" s="183">
        <v>1</v>
      </c>
      <c r="H341" s="12">
        <f>2.01*G341</f>
        <v>2.0099999999999998</v>
      </c>
      <c r="I341" s="183">
        <v>0</v>
      </c>
      <c r="J341" s="183">
        <v>0</v>
      </c>
      <c r="K341" s="12">
        <f>2.01*J341</f>
        <v>0</v>
      </c>
      <c r="L341" s="183">
        <v>0</v>
      </c>
      <c r="M341" s="183">
        <v>0</v>
      </c>
      <c r="N341" s="12">
        <f>2.01*M341</f>
        <v>0</v>
      </c>
      <c r="O341" s="183">
        <v>0</v>
      </c>
      <c r="P341" s="183">
        <v>0</v>
      </c>
      <c r="Q341" s="93">
        <f>2.01*P341</f>
        <v>0</v>
      </c>
      <c r="R341" s="183">
        <v>0</v>
      </c>
      <c r="S341" s="183">
        <v>0</v>
      </c>
      <c r="T341" s="12">
        <f>2.01*S341</f>
        <v>0</v>
      </c>
      <c r="U341" s="25">
        <f t="shared" si="73"/>
        <v>1</v>
      </c>
      <c r="V341" s="30">
        <f t="shared" si="73"/>
        <v>2</v>
      </c>
      <c r="W341" s="35">
        <f t="shared" si="73"/>
        <v>4.0199999999999996</v>
      </c>
    </row>
    <row r="342" spans="1:27" ht="15.75" x14ac:dyDescent="0.3">
      <c r="A342" s="8" t="s">
        <v>19</v>
      </c>
      <c r="B342" s="22" t="s">
        <v>34</v>
      </c>
      <c r="C342" s="220">
        <v>1</v>
      </c>
      <c r="D342" s="220">
        <v>1</v>
      </c>
      <c r="E342" s="12">
        <f>3.04*D342</f>
        <v>3.04</v>
      </c>
      <c r="F342" s="183">
        <v>0</v>
      </c>
      <c r="G342" s="183">
        <v>0</v>
      </c>
      <c r="H342" s="12">
        <f>3.04*G342</f>
        <v>0</v>
      </c>
      <c r="I342" s="183">
        <v>0</v>
      </c>
      <c r="J342" s="183">
        <v>0</v>
      </c>
      <c r="K342" s="12">
        <f>3.04*J342</f>
        <v>0</v>
      </c>
      <c r="L342" s="183">
        <v>0</v>
      </c>
      <c r="M342" s="183">
        <v>0</v>
      </c>
      <c r="N342" s="12">
        <f>3.04*M342</f>
        <v>0</v>
      </c>
      <c r="O342" s="183">
        <v>0</v>
      </c>
      <c r="P342" s="183">
        <v>0</v>
      </c>
      <c r="Q342" s="93">
        <f>3.04*P342</f>
        <v>0</v>
      </c>
      <c r="R342" s="183">
        <v>0</v>
      </c>
      <c r="S342" s="183">
        <v>0</v>
      </c>
      <c r="T342" s="12">
        <f>3.04*S342</f>
        <v>0</v>
      </c>
      <c r="U342" s="25">
        <f t="shared" si="73"/>
        <v>1</v>
      </c>
      <c r="V342" s="30">
        <f t="shared" si="73"/>
        <v>1</v>
      </c>
      <c r="W342" s="35">
        <f t="shared" si="73"/>
        <v>3.04</v>
      </c>
    </row>
    <row r="343" spans="1:27" ht="15.75" x14ac:dyDescent="0.3">
      <c r="A343" s="8" t="s">
        <v>20</v>
      </c>
      <c r="B343" s="22" t="s">
        <v>37</v>
      </c>
      <c r="C343" s="220">
        <v>0</v>
      </c>
      <c r="D343" s="220">
        <v>1</v>
      </c>
      <c r="E343" s="12">
        <f>3.3*D343</f>
        <v>3.3</v>
      </c>
      <c r="F343" s="183">
        <v>1</v>
      </c>
      <c r="G343" s="183">
        <v>1</v>
      </c>
      <c r="H343" s="12">
        <f>3.3*G343</f>
        <v>3.3</v>
      </c>
      <c r="I343" s="183">
        <v>1</v>
      </c>
      <c r="J343" s="183">
        <v>2</v>
      </c>
      <c r="K343" s="12">
        <f>3.3*J343</f>
        <v>6.6</v>
      </c>
      <c r="L343" s="183">
        <v>1</v>
      </c>
      <c r="M343" s="183">
        <v>1</v>
      </c>
      <c r="N343" s="12">
        <f>3.3*M343</f>
        <v>3.3</v>
      </c>
      <c r="O343" s="183">
        <v>1</v>
      </c>
      <c r="P343" s="183">
        <v>1</v>
      </c>
      <c r="Q343" s="93">
        <f>3.3*P343</f>
        <v>3.3</v>
      </c>
      <c r="R343" s="183">
        <v>2</v>
      </c>
      <c r="S343" s="183">
        <v>1</v>
      </c>
      <c r="T343" s="12">
        <f>3.3*S343</f>
        <v>3.3</v>
      </c>
      <c r="U343" s="25">
        <f t="shared" si="73"/>
        <v>6</v>
      </c>
      <c r="V343" s="30">
        <f t="shared" si="73"/>
        <v>7</v>
      </c>
      <c r="W343" s="35">
        <f t="shared" si="73"/>
        <v>23.1</v>
      </c>
    </row>
    <row r="344" spans="1:27" ht="15.75" x14ac:dyDescent="0.3">
      <c r="A344" s="8" t="s">
        <v>21</v>
      </c>
      <c r="B344" s="22" t="s">
        <v>28</v>
      </c>
      <c r="C344" s="220">
        <v>1</v>
      </c>
      <c r="D344" s="220">
        <v>1</v>
      </c>
      <c r="E344" s="12">
        <f>3.45*D344</f>
        <v>3.45</v>
      </c>
      <c r="F344" s="183">
        <v>1</v>
      </c>
      <c r="G344" s="183">
        <v>1</v>
      </c>
      <c r="H344" s="12">
        <f>3.45*G344</f>
        <v>3.45</v>
      </c>
      <c r="I344" s="183">
        <v>0</v>
      </c>
      <c r="J344" s="183">
        <v>1</v>
      </c>
      <c r="K344" s="12">
        <f>3.45*J344</f>
        <v>3.45</v>
      </c>
      <c r="L344" s="183">
        <v>1</v>
      </c>
      <c r="M344" s="183">
        <v>1</v>
      </c>
      <c r="N344" s="12">
        <f>3.45*M344</f>
        <v>3.45</v>
      </c>
      <c r="O344" s="183">
        <v>1</v>
      </c>
      <c r="P344" s="183">
        <v>0</v>
      </c>
      <c r="Q344" s="93">
        <f>3.45*P344</f>
        <v>0</v>
      </c>
      <c r="R344" s="183">
        <v>1</v>
      </c>
      <c r="S344" s="183">
        <v>1</v>
      </c>
      <c r="T344" s="12">
        <f>3.45*S344</f>
        <v>3.45</v>
      </c>
      <c r="U344" s="25">
        <f t="shared" si="73"/>
        <v>5</v>
      </c>
      <c r="V344" s="30">
        <f t="shared" si="73"/>
        <v>5</v>
      </c>
      <c r="W344" s="35">
        <f t="shared" si="73"/>
        <v>17.25</v>
      </c>
    </row>
    <row r="345" spans="1:27" ht="15.75" x14ac:dyDescent="0.3">
      <c r="A345" s="10">
        <v>20</v>
      </c>
      <c r="B345" s="22" t="s">
        <v>25</v>
      </c>
      <c r="C345" s="220">
        <v>2</v>
      </c>
      <c r="D345" s="220">
        <v>2</v>
      </c>
      <c r="E345" s="12">
        <f>4*D345</f>
        <v>8</v>
      </c>
      <c r="F345" s="183">
        <v>2</v>
      </c>
      <c r="G345" s="183">
        <v>1</v>
      </c>
      <c r="H345" s="12">
        <f>4*G345</f>
        <v>4</v>
      </c>
      <c r="I345" s="183">
        <v>3</v>
      </c>
      <c r="J345" s="183">
        <v>2</v>
      </c>
      <c r="K345" s="12">
        <f>4*J345</f>
        <v>8</v>
      </c>
      <c r="L345" s="183">
        <v>2</v>
      </c>
      <c r="M345" s="183">
        <v>3</v>
      </c>
      <c r="N345" s="12">
        <f>4*M345</f>
        <v>12</v>
      </c>
      <c r="O345" s="183">
        <v>2</v>
      </c>
      <c r="P345" s="183">
        <v>3</v>
      </c>
      <c r="Q345" s="93">
        <f>4*P345</f>
        <v>12</v>
      </c>
      <c r="R345" s="183">
        <v>2</v>
      </c>
      <c r="S345" s="183">
        <v>2</v>
      </c>
      <c r="T345" s="12">
        <f>4*S345</f>
        <v>8</v>
      </c>
      <c r="U345" s="25">
        <f t="shared" si="73"/>
        <v>13</v>
      </c>
      <c r="V345" s="30">
        <f t="shared" si="73"/>
        <v>13</v>
      </c>
      <c r="W345" s="35">
        <f t="shared" si="73"/>
        <v>52</v>
      </c>
    </row>
    <row r="346" spans="1:27" ht="16.5" thickBot="1" x14ac:dyDescent="0.35">
      <c r="A346" s="10">
        <v>21</v>
      </c>
      <c r="B346" s="22" t="s">
        <v>39</v>
      </c>
      <c r="C346" s="220">
        <v>0</v>
      </c>
      <c r="D346" s="220">
        <v>0</v>
      </c>
      <c r="E346" s="12">
        <f>2.4*D346</f>
        <v>0</v>
      </c>
      <c r="F346" s="183">
        <v>1</v>
      </c>
      <c r="G346" s="183">
        <v>1</v>
      </c>
      <c r="H346" s="12">
        <f>2.4*G346</f>
        <v>2.4</v>
      </c>
      <c r="I346" s="183">
        <v>1</v>
      </c>
      <c r="J346" s="183">
        <v>1</v>
      </c>
      <c r="K346" s="12">
        <f>2.4*J346</f>
        <v>2.4</v>
      </c>
      <c r="L346" s="183">
        <v>0</v>
      </c>
      <c r="M346" s="183">
        <v>3</v>
      </c>
      <c r="N346" s="12">
        <f>2.4*M346</f>
        <v>7.1999999999999993</v>
      </c>
      <c r="O346" s="183">
        <v>0</v>
      </c>
      <c r="P346" s="183">
        <v>0</v>
      </c>
      <c r="Q346" s="93">
        <f>2.4*P346</f>
        <v>0</v>
      </c>
      <c r="R346" s="183">
        <v>1</v>
      </c>
      <c r="S346" s="183">
        <v>0</v>
      </c>
      <c r="T346" s="12">
        <f>2.4*S346</f>
        <v>0</v>
      </c>
      <c r="U346" s="25">
        <f t="shared" si="73"/>
        <v>3</v>
      </c>
      <c r="V346" s="30">
        <f t="shared" si="73"/>
        <v>5</v>
      </c>
      <c r="W346" s="35">
        <f t="shared" si="73"/>
        <v>12</v>
      </c>
    </row>
    <row r="347" spans="1:27" ht="17.25" thickTop="1" thickBot="1" x14ac:dyDescent="0.35">
      <c r="A347" s="3"/>
      <c r="B347" s="23" t="s">
        <v>57</v>
      </c>
      <c r="C347" s="28">
        <f t="shared" ref="C347:W347" si="74">SUM(C326:C346)</f>
        <v>8</v>
      </c>
      <c r="D347" s="15">
        <f t="shared" si="74"/>
        <v>16</v>
      </c>
      <c r="E347" s="23">
        <f t="shared" si="74"/>
        <v>48.230000000000004</v>
      </c>
      <c r="F347" s="28">
        <f t="shared" si="74"/>
        <v>8</v>
      </c>
      <c r="G347" s="15">
        <f t="shared" si="74"/>
        <v>15</v>
      </c>
      <c r="H347" s="12">
        <f>2.4*G347</f>
        <v>36</v>
      </c>
      <c r="I347" s="70">
        <f t="shared" si="74"/>
        <v>17</v>
      </c>
      <c r="J347" s="15">
        <f t="shared" si="74"/>
        <v>13</v>
      </c>
      <c r="K347" s="12">
        <f>2.4*J347</f>
        <v>31.2</v>
      </c>
      <c r="L347" s="28">
        <f t="shared" si="74"/>
        <v>14</v>
      </c>
      <c r="M347" s="15">
        <f t="shared" si="74"/>
        <v>15</v>
      </c>
      <c r="N347" s="12">
        <f>2.4*M347</f>
        <v>36</v>
      </c>
      <c r="O347" s="70">
        <f t="shared" si="74"/>
        <v>14</v>
      </c>
      <c r="P347" s="73">
        <f t="shared" si="74"/>
        <v>15</v>
      </c>
      <c r="Q347" s="93">
        <f>2.4*P347</f>
        <v>36</v>
      </c>
      <c r="R347" s="60">
        <f t="shared" si="74"/>
        <v>17</v>
      </c>
      <c r="S347" s="73">
        <f t="shared" si="74"/>
        <v>10</v>
      </c>
      <c r="T347" s="12">
        <f>2.4*S347</f>
        <v>24</v>
      </c>
      <c r="U347" s="28">
        <f t="shared" si="74"/>
        <v>78</v>
      </c>
      <c r="V347" s="15">
        <f t="shared" si="74"/>
        <v>84</v>
      </c>
      <c r="W347" s="16">
        <f t="shared" si="74"/>
        <v>242.95</v>
      </c>
    </row>
    <row r="348" spans="1:27" ht="16.5" thickTop="1" thickBot="1" x14ac:dyDescent="0.3">
      <c r="A348" s="17"/>
      <c r="B348" s="24" t="s">
        <v>58</v>
      </c>
      <c r="C348" s="17">
        <f>C347</f>
        <v>8</v>
      </c>
      <c r="D348" s="18">
        <f>D347</f>
        <v>16</v>
      </c>
      <c r="E348" s="24">
        <f>E347</f>
        <v>48.230000000000004</v>
      </c>
      <c r="F348" s="17">
        <f t="shared" ref="F348:T348" si="75">C348+F347</f>
        <v>16</v>
      </c>
      <c r="G348" s="18">
        <f t="shared" si="75"/>
        <v>31</v>
      </c>
      <c r="H348" s="19">
        <f t="shared" si="75"/>
        <v>84.23</v>
      </c>
      <c r="I348" s="61">
        <f t="shared" si="75"/>
        <v>33</v>
      </c>
      <c r="J348" s="18">
        <f t="shared" si="75"/>
        <v>44</v>
      </c>
      <c r="K348" s="19">
        <f t="shared" si="75"/>
        <v>115.43</v>
      </c>
      <c r="L348" s="17">
        <f t="shared" si="75"/>
        <v>47</v>
      </c>
      <c r="M348" s="18">
        <f t="shared" si="75"/>
        <v>59</v>
      </c>
      <c r="N348" s="19">
        <f t="shared" si="75"/>
        <v>151.43</v>
      </c>
      <c r="O348" s="61">
        <f t="shared" si="75"/>
        <v>61</v>
      </c>
      <c r="P348" s="79">
        <f t="shared" si="75"/>
        <v>74</v>
      </c>
      <c r="Q348" s="101">
        <f t="shared" si="75"/>
        <v>187.43</v>
      </c>
      <c r="R348" s="61">
        <f t="shared" si="75"/>
        <v>78</v>
      </c>
      <c r="S348" s="79">
        <f t="shared" si="75"/>
        <v>84</v>
      </c>
      <c r="T348" s="24">
        <f t="shared" si="75"/>
        <v>211.43</v>
      </c>
      <c r="U348" s="17"/>
      <c r="V348" s="18"/>
      <c r="W348" s="19"/>
    </row>
    <row r="349" spans="1:27" ht="16.5" thickTop="1" x14ac:dyDescent="0.3">
      <c r="A349" s="2"/>
      <c r="B349" s="2"/>
      <c r="C349" s="2"/>
      <c r="D349" s="2"/>
      <c r="E349" s="2"/>
      <c r="F349" s="2"/>
      <c r="G349" s="2"/>
      <c r="H349" s="2"/>
      <c r="I349" s="62"/>
      <c r="J349" s="2"/>
      <c r="K349" s="2"/>
      <c r="L349" s="2"/>
      <c r="M349" s="2"/>
      <c r="N349" s="2"/>
      <c r="O349" s="62"/>
      <c r="P349" s="62"/>
      <c r="Q349" s="62"/>
      <c r="R349" s="62"/>
      <c r="S349" s="62"/>
      <c r="T349" s="2"/>
      <c r="U349" s="2"/>
      <c r="V349" s="2"/>
      <c r="W349" s="2"/>
    </row>
    <row r="350" spans="1:27" ht="15.75" x14ac:dyDescent="0.3">
      <c r="A350" s="2"/>
      <c r="B350" s="2" t="s">
        <v>52</v>
      </c>
      <c r="C350" s="2" t="s">
        <v>53</v>
      </c>
      <c r="D350" s="2"/>
      <c r="E350" s="2"/>
      <c r="F350" s="2"/>
      <c r="G350" s="2"/>
      <c r="H350" s="2"/>
      <c r="I350" s="62"/>
      <c r="J350" s="2"/>
      <c r="K350" s="2"/>
      <c r="L350" s="2"/>
      <c r="M350" s="2"/>
      <c r="N350" s="2"/>
      <c r="O350" s="62"/>
      <c r="P350" s="62"/>
      <c r="Q350" s="62"/>
      <c r="R350" s="62"/>
      <c r="S350" s="62"/>
      <c r="T350" s="2"/>
      <c r="U350" s="2"/>
      <c r="V350" s="2"/>
      <c r="W350" s="2"/>
    </row>
    <row r="351" spans="1:27" ht="15.75" x14ac:dyDescent="0.3">
      <c r="A351" s="2"/>
      <c r="B351" s="2"/>
      <c r="C351" s="2" t="s">
        <v>54</v>
      </c>
      <c r="D351" s="2"/>
      <c r="E351" s="2"/>
      <c r="F351" s="2"/>
      <c r="G351" s="2"/>
      <c r="H351" s="2"/>
      <c r="I351" s="62"/>
      <c r="J351" s="2"/>
      <c r="K351" s="2"/>
      <c r="L351" s="2"/>
      <c r="M351" s="2"/>
      <c r="N351" s="2"/>
      <c r="O351" s="62"/>
      <c r="P351" s="62"/>
      <c r="Q351" s="62"/>
      <c r="R351" s="62"/>
      <c r="S351" s="62"/>
      <c r="T351" s="2"/>
      <c r="U351" s="2"/>
      <c r="V351" s="2"/>
      <c r="W351" s="2"/>
    </row>
    <row r="352" spans="1:27" ht="15.75" x14ac:dyDescent="0.3">
      <c r="A352" s="2"/>
      <c r="B352" s="2"/>
      <c r="C352" s="2" t="s">
        <v>105</v>
      </c>
      <c r="D352" s="2"/>
      <c r="E352" s="2"/>
      <c r="F352" s="2"/>
      <c r="G352" s="2"/>
      <c r="H352" s="2"/>
      <c r="I352" s="62"/>
      <c r="J352" s="2"/>
      <c r="K352" s="2"/>
      <c r="L352" s="2"/>
      <c r="M352" s="2"/>
      <c r="N352" s="2"/>
      <c r="O352" s="62"/>
      <c r="P352" s="62"/>
      <c r="Q352" s="62"/>
      <c r="R352" s="62"/>
      <c r="S352" s="62"/>
      <c r="T352" s="2"/>
      <c r="U352" s="2"/>
      <c r="V352" s="2"/>
      <c r="W352" s="2"/>
    </row>
    <row r="353" spans="1:23" ht="16.5" thickBot="1" x14ac:dyDescent="0.35">
      <c r="A353" s="2"/>
      <c r="B353" s="1" t="s">
        <v>55</v>
      </c>
      <c r="C353" s="1" t="s">
        <v>91</v>
      </c>
      <c r="D353" s="2"/>
      <c r="E353" s="2"/>
      <c r="F353" s="2"/>
      <c r="G353" s="2"/>
      <c r="H353" s="2"/>
      <c r="I353" s="62"/>
      <c r="J353" s="2"/>
      <c r="K353" s="2"/>
      <c r="L353" s="2"/>
      <c r="M353" s="2"/>
      <c r="N353" s="2"/>
      <c r="O353" s="62"/>
      <c r="P353" s="62"/>
      <c r="Q353" s="62"/>
      <c r="R353" s="62"/>
      <c r="S353" s="62"/>
      <c r="T353" s="2"/>
      <c r="U353" s="2"/>
      <c r="V353" s="2"/>
      <c r="W353" s="2"/>
    </row>
    <row r="354" spans="1:23" ht="16.5" thickTop="1" x14ac:dyDescent="0.3">
      <c r="A354" s="262" t="s">
        <v>0</v>
      </c>
      <c r="B354" s="265" t="s">
        <v>1</v>
      </c>
      <c r="C354" s="268" t="s">
        <v>40</v>
      </c>
      <c r="D354" s="269"/>
      <c r="E354" s="269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70"/>
      <c r="U354" s="271" t="s">
        <v>61</v>
      </c>
      <c r="V354" s="271"/>
      <c r="W354" s="272"/>
    </row>
    <row r="355" spans="1:23" ht="15.75" x14ac:dyDescent="0.3">
      <c r="A355" s="263"/>
      <c r="B355" s="266"/>
      <c r="C355" s="259" t="s">
        <v>62</v>
      </c>
      <c r="D355" s="275"/>
      <c r="E355" s="275"/>
      <c r="F355" s="255" t="s">
        <v>63</v>
      </c>
      <c r="G355" s="256"/>
      <c r="H355" s="257"/>
      <c r="I355" s="256" t="s">
        <v>64</v>
      </c>
      <c r="J355" s="256"/>
      <c r="K355" s="256"/>
      <c r="L355" s="255" t="s">
        <v>65</v>
      </c>
      <c r="M355" s="256"/>
      <c r="N355" s="257"/>
      <c r="O355" s="276" t="s">
        <v>66</v>
      </c>
      <c r="P355" s="276"/>
      <c r="Q355" s="276"/>
      <c r="R355" s="255" t="s">
        <v>67</v>
      </c>
      <c r="S355" s="256"/>
      <c r="T355" s="257"/>
      <c r="U355" s="273"/>
      <c r="V355" s="273"/>
      <c r="W355" s="274"/>
    </row>
    <row r="356" spans="1:23" ht="16.5" thickBot="1" x14ac:dyDescent="0.35">
      <c r="A356" s="264"/>
      <c r="B356" s="267"/>
      <c r="C356" s="43" t="s">
        <v>47</v>
      </c>
      <c r="D356" s="44" t="s">
        <v>48</v>
      </c>
      <c r="E356" s="45" t="s">
        <v>103</v>
      </c>
      <c r="F356" s="43" t="s">
        <v>47</v>
      </c>
      <c r="G356" s="44" t="s">
        <v>48</v>
      </c>
      <c r="H356" s="45" t="s">
        <v>103</v>
      </c>
      <c r="I356" s="55" t="s">
        <v>47</v>
      </c>
      <c r="J356" s="44" t="s">
        <v>48</v>
      </c>
      <c r="K356" s="45" t="s">
        <v>103</v>
      </c>
      <c r="L356" s="43" t="s">
        <v>47</v>
      </c>
      <c r="M356" s="44" t="s">
        <v>48</v>
      </c>
      <c r="N356" s="45" t="s">
        <v>103</v>
      </c>
      <c r="O356" s="55" t="s">
        <v>47</v>
      </c>
      <c r="P356" s="75" t="s">
        <v>48</v>
      </c>
      <c r="Q356" s="99" t="s">
        <v>103</v>
      </c>
      <c r="R356" s="55" t="s">
        <v>47</v>
      </c>
      <c r="S356" s="75" t="s">
        <v>48</v>
      </c>
      <c r="T356" s="45" t="s">
        <v>103</v>
      </c>
      <c r="U356" s="43" t="s">
        <v>47</v>
      </c>
      <c r="V356" s="44" t="s">
        <v>48</v>
      </c>
      <c r="W356" s="45" t="s">
        <v>103</v>
      </c>
    </row>
    <row r="357" spans="1:23" ht="17.25" thickTop="1" thickBot="1" x14ac:dyDescent="0.35">
      <c r="A357" s="3" t="s">
        <v>3</v>
      </c>
      <c r="B357" s="20" t="s">
        <v>4</v>
      </c>
      <c r="C357" s="3" t="s">
        <v>68</v>
      </c>
      <c r="D357" s="4" t="s">
        <v>69</v>
      </c>
      <c r="E357" s="5" t="s">
        <v>70</v>
      </c>
      <c r="F357" s="3" t="s">
        <v>71</v>
      </c>
      <c r="G357" s="4" t="s">
        <v>72</v>
      </c>
      <c r="H357" s="5" t="s">
        <v>73</v>
      </c>
      <c r="I357" s="56" t="s">
        <v>74</v>
      </c>
      <c r="J357" s="4" t="s">
        <v>75</v>
      </c>
      <c r="K357" s="5" t="s">
        <v>76</v>
      </c>
      <c r="L357" s="3" t="s">
        <v>77</v>
      </c>
      <c r="M357" s="4" t="s">
        <v>78</v>
      </c>
      <c r="N357" s="5" t="s">
        <v>79</v>
      </c>
      <c r="O357" s="56" t="s">
        <v>80</v>
      </c>
      <c r="P357" s="76" t="s">
        <v>81</v>
      </c>
      <c r="Q357" s="103" t="s">
        <v>82</v>
      </c>
      <c r="R357" s="56" t="s">
        <v>83</v>
      </c>
      <c r="S357" s="76" t="s">
        <v>84</v>
      </c>
      <c r="T357" s="5" t="s">
        <v>85</v>
      </c>
      <c r="U357" s="3" t="s">
        <v>86</v>
      </c>
      <c r="V357" s="4" t="s">
        <v>87</v>
      </c>
      <c r="W357" s="5" t="s">
        <v>88</v>
      </c>
    </row>
    <row r="358" spans="1:23" ht="16.5" thickTop="1" x14ac:dyDescent="0.3">
      <c r="A358" s="6" t="s">
        <v>3</v>
      </c>
      <c r="B358" s="21" t="s">
        <v>23</v>
      </c>
      <c r="C358" s="183">
        <v>1</v>
      </c>
      <c r="D358" s="183">
        <v>1</v>
      </c>
      <c r="E358" s="12">
        <f>0*D358</f>
        <v>0</v>
      </c>
      <c r="F358" s="183">
        <v>1</v>
      </c>
      <c r="G358" s="183">
        <v>1</v>
      </c>
      <c r="H358" s="12">
        <f>0*G358</f>
        <v>0</v>
      </c>
      <c r="I358" s="183">
        <v>0</v>
      </c>
      <c r="J358" s="183">
        <v>0</v>
      </c>
      <c r="K358" s="12">
        <f>0*J358</f>
        <v>0</v>
      </c>
      <c r="L358" s="183">
        <v>0</v>
      </c>
      <c r="M358" s="183">
        <v>1</v>
      </c>
      <c r="N358" s="12">
        <f>0*M358</f>
        <v>0</v>
      </c>
      <c r="O358" s="183">
        <v>0</v>
      </c>
      <c r="P358" s="183">
        <v>0</v>
      </c>
      <c r="Q358" s="93">
        <f>0*P358</f>
        <v>0</v>
      </c>
      <c r="R358" s="242">
        <v>1</v>
      </c>
      <c r="S358" s="242">
        <v>0</v>
      </c>
      <c r="T358" s="12">
        <f>0*S358</f>
        <v>0</v>
      </c>
      <c r="U358" s="30">
        <f t="shared" ref="U358:W373" si="76">U326+C358+F358+I358+L358+O358+R358</f>
        <v>5</v>
      </c>
      <c r="V358" s="30">
        <f t="shared" si="76"/>
        <v>5</v>
      </c>
      <c r="W358" s="35">
        <f t="shared" si="76"/>
        <v>0</v>
      </c>
    </row>
    <row r="359" spans="1:23" ht="15.75" x14ac:dyDescent="0.3">
      <c r="A359" s="8" t="s">
        <v>4</v>
      </c>
      <c r="B359" s="22" t="s">
        <v>29</v>
      </c>
      <c r="C359" s="183">
        <v>0</v>
      </c>
      <c r="D359" s="183">
        <v>0</v>
      </c>
      <c r="E359" s="12">
        <f>0*D359</f>
        <v>0</v>
      </c>
      <c r="F359" s="183">
        <v>0</v>
      </c>
      <c r="G359" s="183">
        <v>0</v>
      </c>
      <c r="H359" s="12">
        <f>0*G359</f>
        <v>0</v>
      </c>
      <c r="I359" s="183">
        <v>0</v>
      </c>
      <c r="J359" s="183">
        <v>0</v>
      </c>
      <c r="K359" s="12">
        <f>0*J359</f>
        <v>0</v>
      </c>
      <c r="L359" s="183">
        <v>0</v>
      </c>
      <c r="M359" s="183">
        <v>0</v>
      </c>
      <c r="N359" s="12">
        <f>0*M359</f>
        <v>0</v>
      </c>
      <c r="O359" s="183">
        <v>0</v>
      </c>
      <c r="P359" s="183">
        <v>0</v>
      </c>
      <c r="Q359" s="93">
        <f>0*P359</f>
        <v>0</v>
      </c>
      <c r="R359" s="242">
        <v>0</v>
      </c>
      <c r="S359" s="242">
        <v>0</v>
      </c>
      <c r="T359" s="12">
        <f>0*S359</f>
        <v>0</v>
      </c>
      <c r="U359" s="30">
        <f t="shared" si="76"/>
        <v>1</v>
      </c>
      <c r="V359" s="30">
        <f t="shared" si="76"/>
        <v>1</v>
      </c>
      <c r="W359" s="35">
        <f t="shared" si="76"/>
        <v>0</v>
      </c>
    </row>
    <row r="360" spans="1:23" ht="15.75" x14ac:dyDescent="0.3">
      <c r="A360" s="8" t="s">
        <v>5</v>
      </c>
      <c r="B360" s="22" t="s">
        <v>30</v>
      </c>
      <c r="C360" s="183">
        <v>1</v>
      </c>
      <c r="D360" s="183">
        <v>1</v>
      </c>
      <c r="E360" s="12">
        <f>2.42*D360</f>
        <v>2.42</v>
      </c>
      <c r="F360" s="183">
        <v>1</v>
      </c>
      <c r="G360" s="183">
        <v>1</v>
      </c>
      <c r="H360" s="12">
        <f>2.42*G360</f>
        <v>2.42</v>
      </c>
      <c r="I360" s="183">
        <v>1</v>
      </c>
      <c r="J360" s="183">
        <v>1</v>
      </c>
      <c r="K360" s="12">
        <f>2.42*J360</f>
        <v>2.42</v>
      </c>
      <c r="L360" s="183">
        <v>1</v>
      </c>
      <c r="M360" s="183">
        <v>1</v>
      </c>
      <c r="N360" s="12">
        <f>2.42*M360</f>
        <v>2.42</v>
      </c>
      <c r="O360" s="183">
        <v>1</v>
      </c>
      <c r="P360" s="183">
        <v>1</v>
      </c>
      <c r="Q360" s="93">
        <f>2.42*P360</f>
        <v>2.42</v>
      </c>
      <c r="R360" s="242">
        <v>1</v>
      </c>
      <c r="S360" s="242">
        <v>1</v>
      </c>
      <c r="T360" s="12">
        <f>2.42*S360</f>
        <v>2.42</v>
      </c>
      <c r="U360" s="30">
        <f t="shared" si="76"/>
        <v>12</v>
      </c>
      <c r="V360" s="30">
        <f t="shared" si="76"/>
        <v>12</v>
      </c>
      <c r="W360" s="35">
        <f t="shared" si="76"/>
        <v>29.040000000000006</v>
      </c>
    </row>
    <row r="361" spans="1:23" ht="15.75" x14ac:dyDescent="0.3">
      <c r="A361" s="8" t="s">
        <v>6</v>
      </c>
      <c r="B361" s="22" t="s">
        <v>38</v>
      </c>
      <c r="C361" s="183">
        <v>0</v>
      </c>
      <c r="D361" s="183">
        <v>1</v>
      </c>
      <c r="E361" s="12">
        <f>3.48*D361</f>
        <v>3.48</v>
      </c>
      <c r="F361" s="183">
        <v>1</v>
      </c>
      <c r="G361" s="183">
        <v>0</v>
      </c>
      <c r="H361" s="12">
        <f>3.48*G361</f>
        <v>0</v>
      </c>
      <c r="I361" s="183">
        <v>1</v>
      </c>
      <c r="J361" s="183">
        <v>1</v>
      </c>
      <c r="K361" s="12">
        <f>3.48*J361</f>
        <v>3.48</v>
      </c>
      <c r="L361" s="183">
        <v>1</v>
      </c>
      <c r="M361" s="183">
        <v>1</v>
      </c>
      <c r="N361" s="12">
        <f>3.48*M361</f>
        <v>3.48</v>
      </c>
      <c r="O361" s="183">
        <v>0</v>
      </c>
      <c r="P361" s="183">
        <v>0</v>
      </c>
      <c r="Q361" s="93">
        <f>3.48*P361</f>
        <v>0</v>
      </c>
      <c r="R361" s="242">
        <v>1</v>
      </c>
      <c r="S361" s="242">
        <v>1</v>
      </c>
      <c r="T361" s="12">
        <f>3.48*S361</f>
        <v>3.48</v>
      </c>
      <c r="U361" s="30">
        <f t="shared" si="76"/>
        <v>7</v>
      </c>
      <c r="V361" s="30">
        <f t="shared" si="76"/>
        <v>8</v>
      </c>
      <c r="W361" s="35">
        <f t="shared" si="76"/>
        <v>27.84</v>
      </c>
    </row>
    <row r="362" spans="1:23" ht="15.75" x14ac:dyDescent="0.3">
      <c r="A362" s="8" t="s">
        <v>7</v>
      </c>
      <c r="B362" s="22" t="s">
        <v>36</v>
      </c>
      <c r="C362" s="183">
        <v>1</v>
      </c>
      <c r="D362" s="183">
        <v>0</v>
      </c>
      <c r="E362" s="12">
        <f>3.83*D362</f>
        <v>0</v>
      </c>
      <c r="F362" s="183">
        <v>0</v>
      </c>
      <c r="G362" s="183">
        <v>3</v>
      </c>
      <c r="H362" s="12">
        <f>3.83*G362</f>
        <v>11.49</v>
      </c>
      <c r="I362" s="183">
        <v>1</v>
      </c>
      <c r="J362" s="183">
        <v>0</v>
      </c>
      <c r="K362" s="12">
        <f>3.83*J362</f>
        <v>0</v>
      </c>
      <c r="L362" s="183">
        <v>1</v>
      </c>
      <c r="M362" s="183">
        <v>1</v>
      </c>
      <c r="N362" s="12">
        <f>3.83*M362</f>
        <v>3.83</v>
      </c>
      <c r="O362" s="183">
        <v>0</v>
      </c>
      <c r="P362" s="183">
        <v>1</v>
      </c>
      <c r="Q362" s="93">
        <f>3.83*P362</f>
        <v>3.83</v>
      </c>
      <c r="R362" s="242">
        <v>1</v>
      </c>
      <c r="S362" s="242">
        <v>0</v>
      </c>
      <c r="T362" s="12">
        <f>3.83*S362</f>
        <v>0</v>
      </c>
      <c r="U362" s="30">
        <f t="shared" si="76"/>
        <v>10</v>
      </c>
      <c r="V362" s="30">
        <f t="shared" si="76"/>
        <v>7</v>
      </c>
      <c r="W362" s="35">
        <f t="shared" si="76"/>
        <v>26.809999999999995</v>
      </c>
    </row>
    <row r="363" spans="1:23" ht="15.75" x14ac:dyDescent="0.3">
      <c r="A363" s="8" t="s">
        <v>8</v>
      </c>
      <c r="B363" s="22" t="s">
        <v>24</v>
      </c>
      <c r="C363" s="183">
        <v>0</v>
      </c>
      <c r="D363" s="183">
        <v>0</v>
      </c>
      <c r="E363" s="12">
        <f>2*D363</f>
        <v>0</v>
      </c>
      <c r="F363" s="183">
        <v>0</v>
      </c>
      <c r="G363" s="183">
        <v>0</v>
      </c>
      <c r="H363" s="12">
        <f>2*G363</f>
        <v>0</v>
      </c>
      <c r="I363" s="183">
        <v>1</v>
      </c>
      <c r="J363" s="183">
        <v>1</v>
      </c>
      <c r="K363" s="12">
        <f>2*J363</f>
        <v>2</v>
      </c>
      <c r="L363" s="183">
        <v>0</v>
      </c>
      <c r="M363" s="183">
        <v>0</v>
      </c>
      <c r="N363" s="12">
        <f>2*M363</f>
        <v>0</v>
      </c>
      <c r="O363" s="183">
        <v>0</v>
      </c>
      <c r="P363" s="183">
        <v>0</v>
      </c>
      <c r="Q363" s="93">
        <f>2*P363</f>
        <v>0</v>
      </c>
      <c r="R363" s="242">
        <v>0</v>
      </c>
      <c r="S363" s="242">
        <v>0</v>
      </c>
      <c r="T363" s="12">
        <f>2*S363</f>
        <v>0</v>
      </c>
      <c r="U363" s="30">
        <f t="shared" si="76"/>
        <v>2</v>
      </c>
      <c r="V363" s="30">
        <f t="shared" si="76"/>
        <v>2</v>
      </c>
      <c r="W363" s="35">
        <f t="shared" si="76"/>
        <v>4</v>
      </c>
    </row>
    <row r="364" spans="1:23" ht="15.75" x14ac:dyDescent="0.3">
      <c r="A364" s="8" t="s">
        <v>9</v>
      </c>
      <c r="B364" s="22" t="s">
        <v>96</v>
      </c>
      <c r="C364" s="183">
        <v>0</v>
      </c>
      <c r="D364" s="183">
        <v>0</v>
      </c>
      <c r="E364" s="12">
        <f>2.35*D364</f>
        <v>0</v>
      </c>
      <c r="F364" s="183">
        <v>0</v>
      </c>
      <c r="G364" s="183">
        <v>0</v>
      </c>
      <c r="H364" s="12">
        <f>2.35*G364</f>
        <v>0</v>
      </c>
      <c r="I364" s="183">
        <v>0</v>
      </c>
      <c r="J364" s="183">
        <v>0</v>
      </c>
      <c r="K364" s="12">
        <f>2.35*J364</f>
        <v>0</v>
      </c>
      <c r="L364" s="183">
        <v>0</v>
      </c>
      <c r="M364" s="183">
        <v>0</v>
      </c>
      <c r="N364" s="12">
        <f>2.35*M364</f>
        <v>0</v>
      </c>
      <c r="O364" s="183">
        <v>0</v>
      </c>
      <c r="P364" s="183">
        <v>0</v>
      </c>
      <c r="Q364" s="93">
        <f>2.35*P364</f>
        <v>0</v>
      </c>
      <c r="R364" s="242">
        <v>1</v>
      </c>
      <c r="S364" s="242">
        <v>0</v>
      </c>
      <c r="T364" s="12">
        <f>2.35*S364</f>
        <v>0</v>
      </c>
      <c r="U364" s="30">
        <f t="shared" si="76"/>
        <v>1</v>
      </c>
      <c r="V364" s="30">
        <f t="shared" si="76"/>
        <v>0</v>
      </c>
      <c r="W364" s="35">
        <f t="shared" si="76"/>
        <v>0</v>
      </c>
    </row>
    <row r="365" spans="1:23" ht="15.75" x14ac:dyDescent="0.3">
      <c r="A365" s="8" t="s">
        <v>10</v>
      </c>
      <c r="B365" s="22" t="s">
        <v>97</v>
      </c>
      <c r="C365" s="183">
        <v>1</v>
      </c>
      <c r="D365" s="183">
        <v>1</v>
      </c>
      <c r="E365" s="12">
        <f>2.14*D365</f>
        <v>2.14</v>
      </c>
      <c r="F365" s="183">
        <v>2</v>
      </c>
      <c r="G365" s="183">
        <v>0</v>
      </c>
      <c r="H365" s="12">
        <f>2.14*G365</f>
        <v>0</v>
      </c>
      <c r="I365" s="183">
        <v>1</v>
      </c>
      <c r="J365" s="183">
        <v>0</v>
      </c>
      <c r="K365" s="12">
        <f>2.14*J365</f>
        <v>0</v>
      </c>
      <c r="L365" s="183">
        <v>4</v>
      </c>
      <c r="M365" s="183">
        <v>2</v>
      </c>
      <c r="N365" s="12">
        <f>2.14*M365</f>
        <v>4.28</v>
      </c>
      <c r="O365" s="183">
        <v>2</v>
      </c>
      <c r="P365" s="183">
        <v>3</v>
      </c>
      <c r="Q365" s="93">
        <f>2.14*P365</f>
        <v>6.42</v>
      </c>
      <c r="R365" s="242">
        <v>2</v>
      </c>
      <c r="S365" s="242">
        <v>2</v>
      </c>
      <c r="T365" s="12">
        <f>2.14*S365</f>
        <v>4.28</v>
      </c>
      <c r="U365" s="30">
        <f t="shared" si="76"/>
        <v>17</v>
      </c>
      <c r="V365" s="30">
        <f t="shared" si="76"/>
        <v>14</v>
      </c>
      <c r="W365" s="35">
        <f t="shared" si="76"/>
        <v>29.96</v>
      </c>
    </row>
    <row r="366" spans="1:23" ht="15.75" x14ac:dyDescent="0.3">
      <c r="A366" s="8" t="s">
        <v>11</v>
      </c>
      <c r="B366" s="22" t="s">
        <v>33</v>
      </c>
      <c r="C366" s="183">
        <v>2</v>
      </c>
      <c r="D366" s="183">
        <v>1</v>
      </c>
      <c r="E366" s="12">
        <f>2.05*D366</f>
        <v>2.0499999999999998</v>
      </c>
      <c r="F366" s="183">
        <v>0</v>
      </c>
      <c r="G366" s="183">
        <v>1</v>
      </c>
      <c r="H366" s="12">
        <f>2.05*G366</f>
        <v>2.0499999999999998</v>
      </c>
      <c r="I366" s="183">
        <v>0</v>
      </c>
      <c r="J366" s="183">
        <v>0</v>
      </c>
      <c r="K366" s="12">
        <f>2.05*J366</f>
        <v>0</v>
      </c>
      <c r="L366" s="183">
        <v>1</v>
      </c>
      <c r="M366" s="183">
        <v>0</v>
      </c>
      <c r="N366" s="12">
        <f>2.05*M366</f>
        <v>0</v>
      </c>
      <c r="O366" s="183">
        <v>0</v>
      </c>
      <c r="P366" s="183">
        <v>2</v>
      </c>
      <c r="Q366" s="93">
        <f>2.05*P366</f>
        <v>4.0999999999999996</v>
      </c>
      <c r="R366" s="242">
        <v>1</v>
      </c>
      <c r="S366" s="242">
        <v>0</v>
      </c>
      <c r="T366" s="12">
        <f>2.05*S366</f>
        <v>0</v>
      </c>
      <c r="U366" s="30">
        <f t="shared" si="76"/>
        <v>9</v>
      </c>
      <c r="V366" s="30">
        <f t="shared" si="76"/>
        <v>10</v>
      </c>
      <c r="W366" s="35">
        <f t="shared" si="76"/>
        <v>20.5</v>
      </c>
    </row>
    <row r="367" spans="1:23" ht="15.75" x14ac:dyDescent="0.3">
      <c r="A367" s="8" t="s">
        <v>12</v>
      </c>
      <c r="B367" s="22" t="s">
        <v>27</v>
      </c>
      <c r="C367" s="183">
        <v>1</v>
      </c>
      <c r="D367" s="183">
        <v>0</v>
      </c>
      <c r="E367" s="12">
        <f>4.02*D367</f>
        <v>0</v>
      </c>
      <c r="F367" s="183">
        <v>1</v>
      </c>
      <c r="G367" s="183">
        <v>1</v>
      </c>
      <c r="H367" s="12">
        <f>4.02*G367</f>
        <v>4.0199999999999996</v>
      </c>
      <c r="I367" s="183">
        <v>1</v>
      </c>
      <c r="J367" s="183">
        <v>1</v>
      </c>
      <c r="K367" s="12">
        <f>4.02*J367</f>
        <v>4.0199999999999996</v>
      </c>
      <c r="L367" s="183">
        <v>1</v>
      </c>
      <c r="M367" s="183">
        <v>1</v>
      </c>
      <c r="N367" s="12">
        <f>4.02*M367</f>
        <v>4.0199999999999996</v>
      </c>
      <c r="O367" s="183">
        <v>1</v>
      </c>
      <c r="P367" s="183">
        <v>1</v>
      </c>
      <c r="Q367" s="93">
        <f>4.02*P367</f>
        <v>4.0199999999999996</v>
      </c>
      <c r="R367" s="242">
        <v>1</v>
      </c>
      <c r="S367" s="242">
        <v>1</v>
      </c>
      <c r="T367" s="12">
        <f>4.02*S367</f>
        <v>4.0199999999999996</v>
      </c>
      <c r="U367" s="30">
        <f t="shared" si="76"/>
        <v>10</v>
      </c>
      <c r="V367" s="30">
        <f t="shared" si="76"/>
        <v>10</v>
      </c>
      <c r="W367" s="35">
        <f t="shared" si="76"/>
        <v>40.199999999999989</v>
      </c>
    </row>
    <row r="368" spans="1:23" ht="15.75" x14ac:dyDescent="0.3">
      <c r="A368" s="8" t="s">
        <v>13</v>
      </c>
      <c r="B368" s="22" t="s">
        <v>31</v>
      </c>
      <c r="C368" s="183">
        <v>0</v>
      </c>
      <c r="D368" s="183">
        <v>0</v>
      </c>
      <c r="E368" s="12">
        <f>2.12*D368</f>
        <v>0</v>
      </c>
      <c r="F368" s="183">
        <v>0</v>
      </c>
      <c r="G368" s="183">
        <v>0</v>
      </c>
      <c r="H368" s="12">
        <f>2.12*G368</f>
        <v>0</v>
      </c>
      <c r="I368" s="183">
        <v>1</v>
      </c>
      <c r="J368" s="183">
        <v>1</v>
      </c>
      <c r="K368" s="12">
        <f>2.12*J368</f>
        <v>2.12</v>
      </c>
      <c r="L368" s="183">
        <v>0</v>
      </c>
      <c r="M368" s="183">
        <v>0</v>
      </c>
      <c r="N368" s="12">
        <f>2.12*M368</f>
        <v>0</v>
      </c>
      <c r="O368" s="183">
        <v>0</v>
      </c>
      <c r="P368" s="183">
        <v>0</v>
      </c>
      <c r="Q368" s="93">
        <f>2.12*P368</f>
        <v>0</v>
      </c>
      <c r="R368" s="242">
        <v>1</v>
      </c>
      <c r="S368" s="242">
        <v>2</v>
      </c>
      <c r="T368" s="12">
        <f>2.12*S368</f>
        <v>4.24</v>
      </c>
      <c r="U368" s="30">
        <f t="shared" si="76"/>
        <v>5</v>
      </c>
      <c r="V368" s="30">
        <f t="shared" si="76"/>
        <v>8</v>
      </c>
      <c r="W368" s="35">
        <f t="shared" si="76"/>
        <v>16.96</v>
      </c>
    </row>
    <row r="369" spans="1:23" ht="15.75" x14ac:dyDescent="0.3">
      <c r="A369" s="8" t="s">
        <v>14</v>
      </c>
      <c r="B369" s="22" t="s">
        <v>32</v>
      </c>
      <c r="C369" s="183">
        <v>0</v>
      </c>
      <c r="D369" s="183">
        <v>0</v>
      </c>
      <c r="E369" s="12">
        <f>3.76*D369</f>
        <v>0</v>
      </c>
      <c r="F369" s="183">
        <v>0</v>
      </c>
      <c r="G369" s="183">
        <v>0</v>
      </c>
      <c r="H369" s="12">
        <f>3.76*G369</f>
        <v>0</v>
      </c>
      <c r="I369" s="183">
        <v>0</v>
      </c>
      <c r="J369" s="183">
        <v>0</v>
      </c>
      <c r="K369" s="12">
        <f>3.76*J369</f>
        <v>0</v>
      </c>
      <c r="L369" s="183">
        <v>0</v>
      </c>
      <c r="M369" s="183">
        <v>6</v>
      </c>
      <c r="N369" s="12">
        <f>3.76*M369</f>
        <v>22.56</v>
      </c>
      <c r="O369" s="183">
        <v>0</v>
      </c>
      <c r="P369" s="183">
        <v>0</v>
      </c>
      <c r="Q369" s="93">
        <f>3.76*P369</f>
        <v>0</v>
      </c>
      <c r="R369" s="242">
        <v>4</v>
      </c>
      <c r="S369" s="242">
        <v>0</v>
      </c>
      <c r="T369" s="12">
        <f>3.76*S369</f>
        <v>0</v>
      </c>
      <c r="U369" s="30">
        <f t="shared" si="76"/>
        <v>11</v>
      </c>
      <c r="V369" s="30">
        <f t="shared" si="76"/>
        <v>11</v>
      </c>
      <c r="W369" s="35">
        <f t="shared" si="76"/>
        <v>41.36</v>
      </c>
    </row>
    <row r="370" spans="1:23" ht="15.75" x14ac:dyDescent="0.3">
      <c r="A370" s="8" t="s">
        <v>15</v>
      </c>
      <c r="B370" s="22" t="s">
        <v>98</v>
      </c>
      <c r="C370" s="183">
        <v>0</v>
      </c>
      <c r="D370" s="183">
        <v>0</v>
      </c>
      <c r="E370" s="12">
        <f>3.25*D370</f>
        <v>0</v>
      </c>
      <c r="F370" s="183">
        <v>1</v>
      </c>
      <c r="G370" s="183">
        <v>0</v>
      </c>
      <c r="H370" s="12">
        <f>3.25*G370</f>
        <v>0</v>
      </c>
      <c r="I370" s="183">
        <v>0</v>
      </c>
      <c r="J370" s="183">
        <v>0</v>
      </c>
      <c r="K370" s="12">
        <f>3.25*J370</f>
        <v>0</v>
      </c>
      <c r="L370" s="183">
        <v>0</v>
      </c>
      <c r="M370" s="183">
        <v>0</v>
      </c>
      <c r="N370" s="12">
        <f>3.25*M370</f>
        <v>0</v>
      </c>
      <c r="O370" s="183">
        <v>0</v>
      </c>
      <c r="P370" s="183">
        <v>1</v>
      </c>
      <c r="Q370" s="93">
        <f>3.25*P370</f>
        <v>3.25</v>
      </c>
      <c r="R370" s="242">
        <v>0</v>
      </c>
      <c r="S370" s="242">
        <v>0</v>
      </c>
      <c r="T370" s="12">
        <f>3.25*S370</f>
        <v>0</v>
      </c>
      <c r="U370" s="30">
        <f t="shared" si="76"/>
        <v>1</v>
      </c>
      <c r="V370" s="30">
        <f t="shared" si="76"/>
        <v>1</v>
      </c>
      <c r="W370" s="35">
        <f t="shared" si="76"/>
        <v>3.25</v>
      </c>
    </row>
    <row r="371" spans="1:23" ht="15.75" x14ac:dyDescent="0.3">
      <c r="A371" s="8" t="s">
        <v>16</v>
      </c>
      <c r="B371" s="22" t="s">
        <v>99</v>
      </c>
      <c r="C371" s="183">
        <v>0</v>
      </c>
      <c r="D371" s="183">
        <v>1</v>
      </c>
      <c r="E371" s="12">
        <f>2.35*D371</f>
        <v>2.35</v>
      </c>
      <c r="F371" s="183">
        <v>0</v>
      </c>
      <c r="G371" s="183">
        <v>0</v>
      </c>
      <c r="H371" s="12">
        <f>2.35*G371</f>
        <v>0</v>
      </c>
      <c r="I371" s="183">
        <v>0</v>
      </c>
      <c r="J371" s="183">
        <v>0</v>
      </c>
      <c r="K371" s="12">
        <f>2.35*J371</f>
        <v>0</v>
      </c>
      <c r="L371" s="183">
        <v>0</v>
      </c>
      <c r="M371" s="183">
        <v>0</v>
      </c>
      <c r="N371" s="12">
        <f>2.35*M371</f>
        <v>0</v>
      </c>
      <c r="O371" s="183">
        <v>2</v>
      </c>
      <c r="P371" s="183">
        <v>0</v>
      </c>
      <c r="Q371" s="93">
        <f>2.35*P371</f>
        <v>0</v>
      </c>
      <c r="R371" s="242">
        <v>1</v>
      </c>
      <c r="S371" s="242">
        <v>1</v>
      </c>
      <c r="T371" s="12">
        <f>2.35*S371</f>
        <v>2.35</v>
      </c>
      <c r="U371" s="30">
        <f t="shared" si="76"/>
        <v>4</v>
      </c>
      <c r="V371" s="30">
        <f t="shared" si="76"/>
        <v>3</v>
      </c>
      <c r="W371" s="35">
        <f t="shared" si="76"/>
        <v>7.0500000000000007</v>
      </c>
    </row>
    <row r="372" spans="1:23" ht="15.75" x14ac:dyDescent="0.3">
      <c r="A372" s="8" t="s">
        <v>17</v>
      </c>
      <c r="B372" s="22" t="s">
        <v>26</v>
      </c>
      <c r="C372" s="183">
        <v>0</v>
      </c>
      <c r="D372" s="183">
        <v>1</v>
      </c>
      <c r="E372" s="12">
        <f>2.35*D372</f>
        <v>2.35</v>
      </c>
      <c r="F372" s="183">
        <v>1</v>
      </c>
      <c r="G372" s="183">
        <v>1</v>
      </c>
      <c r="H372" s="12">
        <f>2.35*G372</f>
        <v>2.35</v>
      </c>
      <c r="I372" s="183">
        <v>0</v>
      </c>
      <c r="J372" s="183">
        <v>0</v>
      </c>
      <c r="K372" s="12">
        <f>2.35*J372</f>
        <v>0</v>
      </c>
      <c r="L372" s="183">
        <v>0</v>
      </c>
      <c r="M372" s="183">
        <v>6</v>
      </c>
      <c r="N372" s="12">
        <f>2.35*M372</f>
        <v>14.100000000000001</v>
      </c>
      <c r="O372" s="183">
        <v>0</v>
      </c>
      <c r="P372" s="183">
        <v>0</v>
      </c>
      <c r="Q372" s="93">
        <f>2.35*P372</f>
        <v>0</v>
      </c>
      <c r="R372" s="242">
        <v>0</v>
      </c>
      <c r="S372" s="242">
        <v>0</v>
      </c>
      <c r="T372" s="12">
        <f>2.35*S372</f>
        <v>0</v>
      </c>
      <c r="U372" s="30">
        <f t="shared" si="76"/>
        <v>6</v>
      </c>
      <c r="V372" s="30">
        <f t="shared" si="76"/>
        <v>15</v>
      </c>
      <c r="W372" s="35">
        <f t="shared" si="76"/>
        <v>35.25</v>
      </c>
    </row>
    <row r="373" spans="1:23" ht="15.75" x14ac:dyDescent="0.3">
      <c r="A373" s="8" t="s">
        <v>18</v>
      </c>
      <c r="B373" s="22" t="s">
        <v>104</v>
      </c>
      <c r="C373" s="183">
        <v>0</v>
      </c>
      <c r="D373" s="183">
        <v>0</v>
      </c>
      <c r="E373" s="12">
        <f>2.01*D373</f>
        <v>0</v>
      </c>
      <c r="F373" s="183">
        <v>0</v>
      </c>
      <c r="G373" s="183">
        <v>0</v>
      </c>
      <c r="H373" s="12">
        <f>2.01*G373</f>
        <v>0</v>
      </c>
      <c r="I373" s="183">
        <v>0</v>
      </c>
      <c r="J373" s="183">
        <v>0</v>
      </c>
      <c r="K373" s="12">
        <f>2.01*J373</f>
        <v>0</v>
      </c>
      <c r="L373" s="183">
        <v>0</v>
      </c>
      <c r="M373" s="183">
        <v>0</v>
      </c>
      <c r="N373" s="12">
        <f>2.01*M373</f>
        <v>0</v>
      </c>
      <c r="O373" s="183">
        <v>0</v>
      </c>
      <c r="P373" s="183">
        <v>0</v>
      </c>
      <c r="Q373" s="93">
        <f>2.01*P373</f>
        <v>0</v>
      </c>
      <c r="R373" s="242">
        <v>0</v>
      </c>
      <c r="S373" s="242">
        <v>1</v>
      </c>
      <c r="T373" s="12">
        <f>2.01*S373</f>
        <v>2.0099999999999998</v>
      </c>
      <c r="U373" s="30">
        <f t="shared" si="76"/>
        <v>1</v>
      </c>
      <c r="V373" s="30">
        <f t="shared" si="76"/>
        <v>3</v>
      </c>
      <c r="W373" s="35">
        <f t="shared" si="76"/>
        <v>6.0299999999999994</v>
      </c>
    </row>
    <row r="374" spans="1:23" ht="15.75" x14ac:dyDescent="0.3">
      <c r="A374" s="8" t="s">
        <v>19</v>
      </c>
      <c r="B374" s="22" t="s">
        <v>34</v>
      </c>
      <c r="C374" s="183">
        <v>0</v>
      </c>
      <c r="D374" s="183">
        <v>0</v>
      </c>
      <c r="E374" s="12">
        <f>3.04*D374</f>
        <v>0</v>
      </c>
      <c r="F374" s="183">
        <v>0</v>
      </c>
      <c r="G374" s="183">
        <v>0</v>
      </c>
      <c r="H374" s="12">
        <f>3.04*G374</f>
        <v>0</v>
      </c>
      <c r="I374" s="183">
        <v>0</v>
      </c>
      <c r="J374" s="183">
        <v>0</v>
      </c>
      <c r="K374" s="12">
        <f>3.04*J374</f>
        <v>0</v>
      </c>
      <c r="L374" s="183">
        <v>0</v>
      </c>
      <c r="M374" s="183">
        <v>0</v>
      </c>
      <c r="N374" s="12">
        <f>3.04*M374</f>
        <v>0</v>
      </c>
      <c r="O374" s="183">
        <v>1</v>
      </c>
      <c r="P374" s="183">
        <v>0</v>
      </c>
      <c r="Q374" s="93">
        <f>3.04*P374</f>
        <v>0</v>
      </c>
      <c r="R374" s="242">
        <v>1</v>
      </c>
      <c r="S374" s="242">
        <v>1</v>
      </c>
      <c r="T374" s="12">
        <f>3.04*S374</f>
        <v>3.04</v>
      </c>
      <c r="U374" s="30">
        <f t="shared" ref="U374:W378" si="77">U342+C374+F374+I374+L374+O374+R374</f>
        <v>3</v>
      </c>
      <c r="V374" s="30">
        <f t="shared" si="77"/>
        <v>2</v>
      </c>
      <c r="W374" s="35">
        <f t="shared" si="77"/>
        <v>6.08</v>
      </c>
    </row>
    <row r="375" spans="1:23" ht="15.75" x14ac:dyDescent="0.3">
      <c r="A375" s="8" t="s">
        <v>20</v>
      </c>
      <c r="B375" s="22" t="s">
        <v>37</v>
      </c>
      <c r="C375" s="183">
        <v>1</v>
      </c>
      <c r="D375" s="183">
        <v>1</v>
      </c>
      <c r="E375" s="12">
        <f>3.3*D375</f>
        <v>3.3</v>
      </c>
      <c r="F375" s="183">
        <v>1</v>
      </c>
      <c r="G375" s="183">
        <v>1</v>
      </c>
      <c r="H375" s="12">
        <f>3.3*G375</f>
        <v>3.3</v>
      </c>
      <c r="I375" s="183">
        <v>2</v>
      </c>
      <c r="J375" s="183">
        <v>1</v>
      </c>
      <c r="K375" s="12">
        <f>3.3*J375</f>
        <v>3.3</v>
      </c>
      <c r="L375" s="183">
        <v>1</v>
      </c>
      <c r="M375" s="183">
        <v>2</v>
      </c>
      <c r="N375" s="12">
        <f>3.3*M375</f>
        <v>6.6</v>
      </c>
      <c r="O375" s="183">
        <v>2</v>
      </c>
      <c r="P375" s="183">
        <v>1</v>
      </c>
      <c r="Q375" s="93">
        <f>3.3*P375</f>
        <v>3.3</v>
      </c>
      <c r="R375" s="242">
        <v>1</v>
      </c>
      <c r="S375" s="242">
        <v>1</v>
      </c>
      <c r="T375" s="12">
        <f>3.3*S375</f>
        <v>3.3</v>
      </c>
      <c r="U375" s="30">
        <f t="shared" si="77"/>
        <v>14</v>
      </c>
      <c r="V375" s="30">
        <f t="shared" si="77"/>
        <v>14</v>
      </c>
      <c r="W375" s="35">
        <f t="shared" si="77"/>
        <v>46.199999999999996</v>
      </c>
    </row>
    <row r="376" spans="1:23" ht="15.75" x14ac:dyDescent="0.3">
      <c r="A376" s="8" t="s">
        <v>21</v>
      </c>
      <c r="B376" s="22" t="s">
        <v>28</v>
      </c>
      <c r="C376" s="183">
        <v>1</v>
      </c>
      <c r="D376" s="183">
        <v>1</v>
      </c>
      <c r="E376" s="12">
        <f>3.45*D376</f>
        <v>3.45</v>
      </c>
      <c r="F376" s="183">
        <v>4</v>
      </c>
      <c r="G376" s="183">
        <v>1</v>
      </c>
      <c r="H376" s="12">
        <f>3.45*G376</f>
        <v>3.45</v>
      </c>
      <c r="I376" s="183">
        <v>3</v>
      </c>
      <c r="J376" s="183">
        <v>2</v>
      </c>
      <c r="K376" s="12">
        <f>3.45*J376</f>
        <v>6.9</v>
      </c>
      <c r="L376" s="183">
        <v>2</v>
      </c>
      <c r="M376" s="183">
        <v>1</v>
      </c>
      <c r="N376" s="12">
        <f>3.45*M376</f>
        <v>3.45</v>
      </c>
      <c r="O376" s="183">
        <v>0</v>
      </c>
      <c r="P376" s="183">
        <v>1</v>
      </c>
      <c r="Q376" s="93">
        <f>3.45*P376</f>
        <v>3.45</v>
      </c>
      <c r="R376" s="242">
        <v>2</v>
      </c>
      <c r="S376" s="242">
        <v>4</v>
      </c>
      <c r="T376" s="12">
        <f>3.45*S376</f>
        <v>13.8</v>
      </c>
      <c r="U376" s="30">
        <f t="shared" si="77"/>
        <v>17</v>
      </c>
      <c r="V376" s="30">
        <f t="shared" si="77"/>
        <v>15</v>
      </c>
      <c r="W376" s="35">
        <f t="shared" si="77"/>
        <v>51.75</v>
      </c>
    </row>
    <row r="377" spans="1:23" ht="15.75" x14ac:dyDescent="0.3">
      <c r="A377" s="10">
        <v>20</v>
      </c>
      <c r="B377" s="22" t="s">
        <v>25</v>
      </c>
      <c r="C377" s="183">
        <v>2</v>
      </c>
      <c r="D377" s="183">
        <v>2</v>
      </c>
      <c r="E377" s="12">
        <f>4*D377</f>
        <v>8</v>
      </c>
      <c r="F377" s="183">
        <v>2</v>
      </c>
      <c r="G377" s="183">
        <v>2</v>
      </c>
      <c r="H377" s="12">
        <f>4*G377</f>
        <v>8</v>
      </c>
      <c r="I377" s="183">
        <v>1</v>
      </c>
      <c r="J377" s="183">
        <v>1</v>
      </c>
      <c r="K377" s="12">
        <f>4*J377</f>
        <v>4</v>
      </c>
      <c r="L377" s="183">
        <v>1</v>
      </c>
      <c r="M377" s="183">
        <v>1</v>
      </c>
      <c r="N377" s="12">
        <f>4*M377</f>
        <v>4</v>
      </c>
      <c r="O377" s="183">
        <v>1</v>
      </c>
      <c r="P377" s="183">
        <v>1</v>
      </c>
      <c r="Q377" s="93">
        <f>4*P377</f>
        <v>4</v>
      </c>
      <c r="R377" s="242">
        <v>1</v>
      </c>
      <c r="S377" s="242">
        <v>2</v>
      </c>
      <c r="T377" s="12">
        <f>4*S377</f>
        <v>8</v>
      </c>
      <c r="U377" s="30">
        <f t="shared" si="77"/>
        <v>21</v>
      </c>
      <c r="V377" s="30">
        <f t="shared" si="77"/>
        <v>22</v>
      </c>
      <c r="W377" s="35">
        <f t="shared" si="77"/>
        <v>88</v>
      </c>
    </row>
    <row r="378" spans="1:23" ht="16.5" thickBot="1" x14ac:dyDescent="0.35">
      <c r="A378" s="10">
        <v>21</v>
      </c>
      <c r="B378" s="22" t="s">
        <v>39</v>
      </c>
      <c r="C378" s="183">
        <v>1</v>
      </c>
      <c r="D378" s="183">
        <v>1</v>
      </c>
      <c r="E378" s="12">
        <f>2.4*D378</f>
        <v>2.4</v>
      </c>
      <c r="F378" s="183">
        <v>1</v>
      </c>
      <c r="G378" s="183">
        <v>1</v>
      </c>
      <c r="H378" s="12">
        <f>2.4*G378</f>
        <v>2.4</v>
      </c>
      <c r="I378" s="183">
        <v>0</v>
      </c>
      <c r="J378" s="183">
        <v>0</v>
      </c>
      <c r="K378" s="12">
        <f>2.4*J378</f>
        <v>0</v>
      </c>
      <c r="L378" s="183">
        <v>0</v>
      </c>
      <c r="M378" s="183">
        <v>0</v>
      </c>
      <c r="N378" s="12">
        <f>2.4*M378</f>
        <v>0</v>
      </c>
      <c r="O378" s="183">
        <v>0</v>
      </c>
      <c r="P378" s="183">
        <v>1</v>
      </c>
      <c r="Q378" s="93">
        <f>2.4*P378</f>
        <v>2.4</v>
      </c>
      <c r="R378" s="242">
        <v>0</v>
      </c>
      <c r="S378" s="242">
        <v>0</v>
      </c>
      <c r="T378" s="12">
        <f>2.4*S378</f>
        <v>0</v>
      </c>
      <c r="U378" s="30">
        <f t="shared" si="77"/>
        <v>5</v>
      </c>
      <c r="V378" s="30">
        <f t="shared" si="77"/>
        <v>8</v>
      </c>
      <c r="W378" s="35">
        <f t="shared" si="77"/>
        <v>19.2</v>
      </c>
    </row>
    <row r="379" spans="1:23" ht="17.25" thickTop="1" thickBot="1" x14ac:dyDescent="0.35">
      <c r="A379" s="3"/>
      <c r="B379" s="23" t="s">
        <v>57</v>
      </c>
      <c r="C379" s="28">
        <f t="shared" ref="C379:W379" si="78">SUM(C358:C378)</f>
        <v>12</v>
      </c>
      <c r="D379" s="15">
        <f t="shared" si="78"/>
        <v>12</v>
      </c>
      <c r="E379" s="12">
        <f>2.4*D379</f>
        <v>28.799999999999997</v>
      </c>
      <c r="F379" s="28">
        <f>SUM(F358:F378)</f>
        <v>16</v>
      </c>
      <c r="G379" s="15">
        <f t="shared" si="78"/>
        <v>13</v>
      </c>
      <c r="H379" s="12">
        <f>2.4*G379</f>
        <v>31.2</v>
      </c>
      <c r="I379" s="60">
        <f t="shared" si="78"/>
        <v>13</v>
      </c>
      <c r="J379" s="15">
        <f t="shared" si="78"/>
        <v>9</v>
      </c>
      <c r="K379" s="12">
        <f>2.4*J379</f>
        <v>21.599999999999998</v>
      </c>
      <c r="L379" s="28">
        <f t="shared" si="78"/>
        <v>13</v>
      </c>
      <c r="M379" s="15">
        <f t="shared" si="78"/>
        <v>23</v>
      </c>
      <c r="N379" s="12">
        <f>2.4*M379</f>
        <v>55.199999999999996</v>
      </c>
      <c r="O379" s="70">
        <f t="shared" si="78"/>
        <v>10</v>
      </c>
      <c r="P379" s="73">
        <f t="shared" si="78"/>
        <v>13</v>
      </c>
      <c r="Q379" s="93">
        <f>2.4*P379</f>
        <v>31.2</v>
      </c>
      <c r="R379" s="60">
        <f t="shared" si="78"/>
        <v>20</v>
      </c>
      <c r="S379" s="73">
        <f t="shared" si="78"/>
        <v>17</v>
      </c>
      <c r="T379" s="12">
        <f>2.4*S379</f>
        <v>40.799999999999997</v>
      </c>
      <c r="U379" s="32">
        <f t="shared" si="78"/>
        <v>162</v>
      </c>
      <c r="V379" s="15">
        <f t="shared" si="78"/>
        <v>171</v>
      </c>
      <c r="W379" s="16">
        <f t="shared" si="78"/>
        <v>499.47999999999996</v>
      </c>
    </row>
    <row r="380" spans="1:23" ht="16.5" thickTop="1" thickBot="1" x14ac:dyDescent="0.3">
      <c r="A380" s="17"/>
      <c r="B380" s="24" t="s">
        <v>58</v>
      </c>
      <c r="C380" s="17">
        <f>R348+C379</f>
        <v>90</v>
      </c>
      <c r="D380" s="17">
        <f>S348+D379</f>
        <v>96</v>
      </c>
      <c r="E380" s="17">
        <f>T348+E379</f>
        <v>240.23000000000002</v>
      </c>
      <c r="F380" s="17">
        <f t="shared" ref="F380:T380" si="79">C380+F379</f>
        <v>106</v>
      </c>
      <c r="G380" s="18">
        <f t="shared" si="79"/>
        <v>109</v>
      </c>
      <c r="H380" s="24">
        <f t="shared" si="79"/>
        <v>271.43</v>
      </c>
      <c r="I380" s="61">
        <f t="shared" si="79"/>
        <v>119</v>
      </c>
      <c r="J380" s="18">
        <f t="shared" si="79"/>
        <v>118</v>
      </c>
      <c r="K380" s="19">
        <f t="shared" si="79"/>
        <v>293.03000000000003</v>
      </c>
      <c r="L380" s="17">
        <f t="shared" si="79"/>
        <v>132</v>
      </c>
      <c r="M380" s="18">
        <f t="shared" si="79"/>
        <v>141</v>
      </c>
      <c r="N380" s="19">
        <f t="shared" si="79"/>
        <v>348.23</v>
      </c>
      <c r="O380" s="61">
        <f t="shared" si="79"/>
        <v>142</v>
      </c>
      <c r="P380" s="79">
        <f t="shared" si="79"/>
        <v>154</v>
      </c>
      <c r="Q380" s="101">
        <f t="shared" si="79"/>
        <v>379.43</v>
      </c>
      <c r="R380" s="61">
        <f t="shared" si="79"/>
        <v>162</v>
      </c>
      <c r="S380" s="79">
        <f t="shared" si="79"/>
        <v>171</v>
      </c>
      <c r="T380" s="19">
        <f t="shared" si="79"/>
        <v>420.23</v>
      </c>
      <c r="U380" s="33"/>
      <c r="V380" s="18"/>
      <c r="W380" s="19"/>
    </row>
    <row r="381" spans="1:23" ht="16.5" thickTop="1" x14ac:dyDescent="0.3">
      <c r="A381" s="2"/>
      <c r="B381" s="2"/>
      <c r="C381" s="2"/>
      <c r="D381" s="2"/>
      <c r="E381" s="2"/>
      <c r="F381" s="2"/>
      <c r="G381" s="2"/>
      <c r="H381" s="2"/>
      <c r="I381" s="62"/>
      <c r="J381" s="2"/>
      <c r="K381" s="2"/>
      <c r="L381" s="2"/>
      <c r="M381" s="2"/>
      <c r="N381" s="2"/>
      <c r="O381" s="62"/>
      <c r="P381" s="62"/>
      <c r="Q381" s="62"/>
      <c r="R381" s="62"/>
      <c r="S381" s="62"/>
      <c r="T381" s="2"/>
      <c r="U381" s="2"/>
      <c r="V381" s="2"/>
      <c r="W381" s="2"/>
    </row>
    <row r="382" spans="1:23" ht="15.75" x14ac:dyDescent="0.3">
      <c r="A382" s="2"/>
      <c r="B382" s="2" t="s">
        <v>52</v>
      </c>
      <c r="C382" s="2" t="s">
        <v>53</v>
      </c>
      <c r="D382" s="2"/>
      <c r="E382" s="2"/>
      <c r="F382" s="2"/>
      <c r="G382" s="2"/>
      <c r="H382" s="2"/>
      <c r="I382" s="62"/>
      <c r="J382" s="2"/>
      <c r="K382" s="2"/>
      <c r="L382" s="2"/>
      <c r="M382" s="2"/>
      <c r="N382" s="2"/>
      <c r="O382" s="62"/>
      <c r="P382" s="62"/>
      <c r="Q382" s="62"/>
      <c r="R382" s="62"/>
      <c r="S382" s="62"/>
      <c r="T382" s="2"/>
      <c r="U382" s="2"/>
      <c r="V382" s="2"/>
      <c r="W382" s="2"/>
    </row>
    <row r="383" spans="1:23" ht="15.75" x14ac:dyDescent="0.3">
      <c r="A383" s="2"/>
      <c r="B383" s="2"/>
      <c r="C383" s="2" t="s">
        <v>54</v>
      </c>
      <c r="D383" s="2"/>
      <c r="E383" s="2"/>
      <c r="F383" s="2"/>
      <c r="G383" s="2"/>
      <c r="H383" s="2"/>
      <c r="I383" s="62"/>
      <c r="J383" s="2"/>
      <c r="K383" s="2"/>
      <c r="L383" s="2"/>
      <c r="M383" s="2"/>
      <c r="N383" s="2"/>
      <c r="O383" s="62"/>
      <c r="P383" s="62"/>
      <c r="Q383" s="62"/>
      <c r="R383" s="62"/>
      <c r="S383" s="62"/>
      <c r="T383" s="2"/>
      <c r="U383" s="2"/>
      <c r="V383" s="2"/>
      <c r="W383" s="2"/>
    </row>
    <row r="384" spans="1:23" ht="15.75" x14ac:dyDescent="0.3">
      <c r="A384" s="2"/>
      <c r="B384" s="2"/>
      <c r="C384" s="2" t="s">
        <v>105</v>
      </c>
      <c r="D384" s="2"/>
      <c r="E384" s="2"/>
      <c r="F384" s="2"/>
      <c r="G384" s="2"/>
      <c r="H384" s="2"/>
      <c r="I384" s="62"/>
      <c r="J384" s="2"/>
      <c r="K384" s="2"/>
      <c r="L384" s="2"/>
      <c r="M384" s="2"/>
      <c r="N384" s="2"/>
      <c r="O384" s="62"/>
      <c r="P384" s="62"/>
      <c r="Q384" s="62"/>
      <c r="R384" s="62"/>
      <c r="S384" s="62"/>
      <c r="T384" s="2"/>
      <c r="U384" s="2"/>
      <c r="V384" s="2"/>
      <c r="W384" s="2"/>
    </row>
    <row r="385" spans="1:23" ht="16.5" thickBot="1" x14ac:dyDescent="0.35">
      <c r="A385" s="2"/>
      <c r="B385" s="1" t="s">
        <v>55</v>
      </c>
      <c r="C385" s="1" t="s">
        <v>92</v>
      </c>
      <c r="D385" s="2"/>
      <c r="E385" s="2"/>
      <c r="F385" s="2"/>
      <c r="G385" s="2"/>
      <c r="H385" s="2"/>
      <c r="I385" s="62"/>
      <c r="J385" s="2"/>
      <c r="K385" s="2"/>
      <c r="L385" s="2"/>
      <c r="M385" s="2"/>
      <c r="N385" s="2"/>
      <c r="O385" s="62"/>
      <c r="P385" s="62"/>
      <c r="Q385" s="62"/>
      <c r="R385" s="62"/>
      <c r="S385" s="62"/>
      <c r="T385" s="2"/>
      <c r="U385" s="2"/>
      <c r="V385" s="2"/>
      <c r="W385" s="2"/>
    </row>
    <row r="386" spans="1:23" ht="16.5" thickTop="1" x14ac:dyDescent="0.3">
      <c r="A386" s="262" t="s">
        <v>0</v>
      </c>
      <c r="B386" s="265" t="s">
        <v>1</v>
      </c>
      <c r="C386" s="268" t="s">
        <v>40</v>
      </c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70"/>
      <c r="U386" s="277" t="s">
        <v>46</v>
      </c>
      <c r="V386" s="271"/>
      <c r="W386" s="272"/>
    </row>
    <row r="387" spans="1:23" ht="15.75" x14ac:dyDescent="0.3">
      <c r="A387" s="263"/>
      <c r="B387" s="266"/>
      <c r="C387" s="259" t="s">
        <v>41</v>
      </c>
      <c r="D387" s="260"/>
      <c r="E387" s="261"/>
      <c r="F387" s="259" t="s">
        <v>42</v>
      </c>
      <c r="G387" s="260"/>
      <c r="H387" s="261"/>
      <c r="I387" s="259" t="s">
        <v>43</v>
      </c>
      <c r="J387" s="260"/>
      <c r="K387" s="261"/>
      <c r="L387" s="259" t="s">
        <v>44</v>
      </c>
      <c r="M387" s="260"/>
      <c r="N387" s="261"/>
      <c r="O387" s="279" t="s">
        <v>2</v>
      </c>
      <c r="P387" s="280"/>
      <c r="Q387" s="281"/>
      <c r="R387" s="259" t="s">
        <v>45</v>
      </c>
      <c r="S387" s="260"/>
      <c r="T387" s="261"/>
      <c r="U387" s="278"/>
      <c r="V387" s="273"/>
      <c r="W387" s="274"/>
    </row>
    <row r="388" spans="1:23" ht="16.5" thickBot="1" x14ac:dyDescent="0.35">
      <c r="A388" s="264"/>
      <c r="B388" s="267"/>
      <c r="C388" s="43" t="s">
        <v>47</v>
      </c>
      <c r="D388" s="44" t="s">
        <v>48</v>
      </c>
      <c r="E388" s="45" t="s">
        <v>103</v>
      </c>
      <c r="F388" s="43" t="s">
        <v>47</v>
      </c>
      <c r="G388" s="44" t="s">
        <v>48</v>
      </c>
      <c r="H388" s="45" t="s">
        <v>103</v>
      </c>
      <c r="I388" s="55" t="s">
        <v>47</v>
      </c>
      <c r="J388" s="44" t="s">
        <v>48</v>
      </c>
      <c r="K388" s="45" t="s">
        <v>103</v>
      </c>
      <c r="L388" s="43" t="s">
        <v>47</v>
      </c>
      <c r="M388" s="44" t="s">
        <v>48</v>
      </c>
      <c r="N388" s="45" t="s">
        <v>103</v>
      </c>
      <c r="O388" s="55" t="s">
        <v>47</v>
      </c>
      <c r="P388" s="75" t="s">
        <v>48</v>
      </c>
      <c r="Q388" s="99" t="s">
        <v>103</v>
      </c>
      <c r="R388" s="55" t="s">
        <v>47</v>
      </c>
      <c r="S388" s="75" t="s">
        <v>48</v>
      </c>
      <c r="T388" s="45" t="s">
        <v>103</v>
      </c>
      <c r="U388" s="43" t="s">
        <v>47</v>
      </c>
      <c r="V388" s="44" t="s">
        <v>48</v>
      </c>
      <c r="W388" s="45" t="s">
        <v>103</v>
      </c>
    </row>
    <row r="389" spans="1:23" ht="17.25" thickTop="1" thickBot="1" x14ac:dyDescent="0.35">
      <c r="A389" s="3" t="s">
        <v>3</v>
      </c>
      <c r="B389" s="20" t="s">
        <v>4</v>
      </c>
      <c r="C389" s="3" t="s">
        <v>5</v>
      </c>
      <c r="D389" s="4" t="s">
        <v>6</v>
      </c>
      <c r="E389" s="20" t="s">
        <v>7</v>
      </c>
      <c r="F389" s="3" t="s">
        <v>8</v>
      </c>
      <c r="G389" s="4" t="s">
        <v>9</v>
      </c>
      <c r="H389" s="5" t="s">
        <v>10</v>
      </c>
      <c r="I389" s="72" t="s">
        <v>11</v>
      </c>
      <c r="J389" s="4" t="s">
        <v>12</v>
      </c>
      <c r="K389" s="20" t="s">
        <v>13</v>
      </c>
      <c r="L389" s="3" t="s">
        <v>14</v>
      </c>
      <c r="M389" s="4" t="s">
        <v>15</v>
      </c>
      <c r="N389" s="5" t="s">
        <v>16</v>
      </c>
      <c r="O389" s="72" t="s">
        <v>17</v>
      </c>
      <c r="P389" s="76" t="s">
        <v>18</v>
      </c>
      <c r="Q389" s="100" t="s">
        <v>19</v>
      </c>
      <c r="R389" s="56" t="s">
        <v>20</v>
      </c>
      <c r="S389" s="76" t="s">
        <v>21</v>
      </c>
      <c r="T389" s="5" t="s">
        <v>22</v>
      </c>
      <c r="U389" s="29" t="s">
        <v>49</v>
      </c>
      <c r="V389" s="4" t="s">
        <v>50</v>
      </c>
      <c r="W389" s="5" t="s">
        <v>51</v>
      </c>
    </row>
    <row r="390" spans="1:23" s="68" customFormat="1" ht="16.5" thickTop="1" x14ac:dyDescent="0.3">
      <c r="A390" s="82" t="s">
        <v>3</v>
      </c>
      <c r="B390" s="83" t="s">
        <v>23</v>
      </c>
      <c r="C390" s="220">
        <v>0</v>
      </c>
      <c r="D390" s="220">
        <v>0</v>
      </c>
      <c r="E390" s="93">
        <f>2*D390</f>
        <v>0</v>
      </c>
      <c r="F390" s="183">
        <v>0</v>
      </c>
      <c r="G390" s="183">
        <v>0</v>
      </c>
      <c r="H390" s="93">
        <f>2*G390</f>
        <v>0</v>
      </c>
      <c r="I390" s="183">
        <v>0</v>
      </c>
      <c r="J390" s="183">
        <v>0</v>
      </c>
      <c r="K390" s="93">
        <f>2*J390</f>
        <v>0</v>
      </c>
      <c r="L390" s="183">
        <v>0</v>
      </c>
      <c r="M390" s="183">
        <v>0</v>
      </c>
      <c r="N390" s="93">
        <f>2*M390</f>
        <v>0</v>
      </c>
      <c r="O390" s="183">
        <v>0</v>
      </c>
      <c r="P390" s="183">
        <v>0</v>
      </c>
      <c r="Q390" s="93">
        <f>2*P390</f>
        <v>0</v>
      </c>
      <c r="R390" s="183">
        <v>0</v>
      </c>
      <c r="S390" s="183">
        <v>0</v>
      </c>
      <c r="T390" s="93">
        <f>2*S390</f>
        <v>0</v>
      </c>
      <c r="U390" s="71">
        <f>C390+F390+I390+L390+O390+R390</f>
        <v>0</v>
      </c>
      <c r="V390" s="94">
        <f>D390+G390+J390+M390+P390+S390</f>
        <v>0</v>
      </c>
      <c r="W390" s="95">
        <f>E390+H390+K390+N390+Q390+T390</f>
        <v>0</v>
      </c>
    </row>
    <row r="391" spans="1:23" s="68" customFormat="1" ht="15.75" x14ac:dyDescent="0.3">
      <c r="A391" s="84" t="s">
        <v>4</v>
      </c>
      <c r="B391" s="85" t="s">
        <v>29</v>
      </c>
      <c r="C391" s="220">
        <v>0</v>
      </c>
      <c r="D391" s="220">
        <v>0</v>
      </c>
      <c r="E391" s="93">
        <f>0*D391</f>
        <v>0</v>
      </c>
      <c r="F391" s="183">
        <v>0</v>
      </c>
      <c r="G391" s="183">
        <v>0</v>
      </c>
      <c r="H391" s="93">
        <f>0*G391</f>
        <v>0</v>
      </c>
      <c r="I391" s="183">
        <v>0</v>
      </c>
      <c r="J391" s="183">
        <v>0</v>
      </c>
      <c r="K391" s="93">
        <f>0*J391</f>
        <v>0</v>
      </c>
      <c r="L391" s="183">
        <v>0</v>
      </c>
      <c r="M391" s="183">
        <v>0</v>
      </c>
      <c r="N391" s="93">
        <f>0*M391</f>
        <v>0</v>
      </c>
      <c r="O391" s="183">
        <v>0</v>
      </c>
      <c r="P391" s="183">
        <v>0</v>
      </c>
      <c r="Q391" s="93">
        <f>0*P391</f>
        <v>0</v>
      </c>
      <c r="R391" s="183">
        <v>0</v>
      </c>
      <c r="S391" s="183">
        <v>0</v>
      </c>
      <c r="T391" s="93">
        <f>0*S391</f>
        <v>0</v>
      </c>
      <c r="U391" s="66">
        <f t="shared" ref="U391:W410" si="80">C391+F391+I391+L391+O391+R391</f>
        <v>0</v>
      </c>
      <c r="V391" s="74">
        <f t="shared" si="80"/>
        <v>0</v>
      </c>
      <c r="W391" s="95">
        <f t="shared" si="80"/>
        <v>0</v>
      </c>
    </row>
    <row r="392" spans="1:23" s="68" customFormat="1" ht="15.75" x14ac:dyDescent="0.3">
      <c r="A392" s="84" t="s">
        <v>5</v>
      </c>
      <c r="B392" s="85" t="s">
        <v>30</v>
      </c>
      <c r="C392" s="220">
        <v>1</v>
      </c>
      <c r="D392" s="220">
        <v>1</v>
      </c>
      <c r="E392" s="93">
        <f>2.08*D392</f>
        <v>2.08</v>
      </c>
      <c r="F392" s="183">
        <v>1</v>
      </c>
      <c r="G392" s="183">
        <v>1</v>
      </c>
      <c r="H392" s="93">
        <f>2.08*G392</f>
        <v>2.08</v>
      </c>
      <c r="I392" s="183">
        <v>1</v>
      </c>
      <c r="J392" s="183">
        <v>1</v>
      </c>
      <c r="K392" s="93">
        <f>2.08*J392</f>
        <v>2.08</v>
      </c>
      <c r="L392" s="183">
        <v>1</v>
      </c>
      <c r="M392" s="183">
        <v>1</v>
      </c>
      <c r="N392" s="93">
        <f>2.08*M392</f>
        <v>2.08</v>
      </c>
      <c r="O392" s="183">
        <v>1</v>
      </c>
      <c r="P392" s="183">
        <v>1</v>
      </c>
      <c r="Q392" s="93">
        <f>2.08*P392</f>
        <v>2.08</v>
      </c>
      <c r="R392" s="183">
        <v>1</v>
      </c>
      <c r="S392" s="183">
        <v>1</v>
      </c>
      <c r="T392" s="93">
        <f>2.08*S392</f>
        <v>2.08</v>
      </c>
      <c r="U392" s="66">
        <f t="shared" si="80"/>
        <v>6</v>
      </c>
      <c r="V392" s="74">
        <f t="shared" si="80"/>
        <v>6</v>
      </c>
      <c r="W392" s="95">
        <f t="shared" si="80"/>
        <v>12.48</v>
      </c>
    </row>
    <row r="393" spans="1:23" s="68" customFormat="1" ht="15.75" x14ac:dyDescent="0.3">
      <c r="A393" s="84" t="s">
        <v>6</v>
      </c>
      <c r="B393" s="85" t="s">
        <v>38</v>
      </c>
      <c r="C393" s="220">
        <v>0</v>
      </c>
      <c r="D393" s="220">
        <v>0</v>
      </c>
      <c r="E393" s="93">
        <f>1.85*D393</f>
        <v>0</v>
      </c>
      <c r="F393" s="183">
        <v>0</v>
      </c>
      <c r="G393" s="183">
        <v>0</v>
      </c>
      <c r="H393" s="93">
        <f>1.85*G393</f>
        <v>0</v>
      </c>
      <c r="I393" s="183">
        <v>0</v>
      </c>
      <c r="J393" s="183">
        <v>0</v>
      </c>
      <c r="K393" s="93">
        <f>1.85*J393</f>
        <v>0</v>
      </c>
      <c r="L393" s="183">
        <v>0</v>
      </c>
      <c r="M393" s="183">
        <v>0</v>
      </c>
      <c r="N393" s="93">
        <f>1.85*M393</f>
        <v>0</v>
      </c>
      <c r="O393" s="183">
        <v>0</v>
      </c>
      <c r="P393" s="183">
        <v>0</v>
      </c>
      <c r="Q393" s="93">
        <f>1.85*P393</f>
        <v>0</v>
      </c>
      <c r="R393" s="183">
        <v>0</v>
      </c>
      <c r="S393" s="183">
        <v>0</v>
      </c>
      <c r="T393" s="93">
        <f>1.85*S393</f>
        <v>0</v>
      </c>
      <c r="U393" s="66">
        <f t="shared" si="80"/>
        <v>0</v>
      </c>
      <c r="V393" s="74">
        <f t="shared" si="80"/>
        <v>0</v>
      </c>
      <c r="W393" s="95">
        <f t="shared" si="80"/>
        <v>0</v>
      </c>
    </row>
    <row r="394" spans="1:23" s="68" customFormat="1" ht="15.75" x14ac:dyDescent="0.3">
      <c r="A394" s="84" t="s">
        <v>7</v>
      </c>
      <c r="B394" s="85" t="s">
        <v>36</v>
      </c>
      <c r="C394" s="220">
        <v>0</v>
      </c>
      <c r="D394" s="220">
        <v>0</v>
      </c>
      <c r="E394" s="93">
        <f>0*D394</f>
        <v>0</v>
      </c>
      <c r="F394" s="183">
        <v>0</v>
      </c>
      <c r="G394" s="183">
        <v>0</v>
      </c>
      <c r="H394" s="93">
        <f>0*G394</f>
        <v>0</v>
      </c>
      <c r="I394" s="183">
        <v>0</v>
      </c>
      <c r="J394" s="183">
        <v>0</v>
      </c>
      <c r="K394" s="93">
        <f>0*J394</f>
        <v>0</v>
      </c>
      <c r="L394" s="183">
        <v>0</v>
      </c>
      <c r="M394" s="183">
        <v>0</v>
      </c>
      <c r="N394" s="93">
        <f>0*M394</f>
        <v>0</v>
      </c>
      <c r="O394" s="183">
        <v>0</v>
      </c>
      <c r="P394" s="183">
        <v>0</v>
      </c>
      <c r="Q394" s="93">
        <f>0*P394</f>
        <v>0</v>
      </c>
      <c r="R394" s="183">
        <v>0</v>
      </c>
      <c r="S394" s="183">
        <v>0</v>
      </c>
      <c r="T394" s="93">
        <f>0*S394</f>
        <v>0</v>
      </c>
      <c r="U394" s="66">
        <f t="shared" si="80"/>
        <v>0</v>
      </c>
      <c r="V394" s="74">
        <f t="shared" si="80"/>
        <v>0</v>
      </c>
      <c r="W394" s="95">
        <f t="shared" si="80"/>
        <v>0</v>
      </c>
    </row>
    <row r="395" spans="1:23" s="68" customFormat="1" ht="15.75" x14ac:dyDescent="0.3">
      <c r="A395" s="84" t="s">
        <v>8</v>
      </c>
      <c r="B395" s="85" t="s">
        <v>24</v>
      </c>
      <c r="C395" s="220">
        <v>0</v>
      </c>
      <c r="D395" s="220">
        <v>0</v>
      </c>
      <c r="E395" s="93">
        <f>1.95*D395</f>
        <v>0</v>
      </c>
      <c r="F395" s="183">
        <v>0</v>
      </c>
      <c r="G395" s="183">
        <v>0</v>
      </c>
      <c r="H395" s="93">
        <f>1.95*G395</f>
        <v>0</v>
      </c>
      <c r="I395" s="183">
        <v>0</v>
      </c>
      <c r="J395" s="183">
        <v>0</v>
      </c>
      <c r="K395" s="93">
        <f>1.95*J395</f>
        <v>0</v>
      </c>
      <c r="L395" s="183">
        <v>0</v>
      </c>
      <c r="M395" s="183">
        <v>0</v>
      </c>
      <c r="N395" s="93">
        <f>1.95*M395</f>
        <v>0</v>
      </c>
      <c r="O395" s="183">
        <v>0</v>
      </c>
      <c r="P395" s="183">
        <v>0</v>
      </c>
      <c r="Q395" s="93">
        <f>1.95*P395</f>
        <v>0</v>
      </c>
      <c r="R395" s="183">
        <v>0</v>
      </c>
      <c r="S395" s="183">
        <v>0</v>
      </c>
      <c r="T395" s="93">
        <f>1.95*S395</f>
        <v>0</v>
      </c>
      <c r="U395" s="66">
        <f t="shared" si="80"/>
        <v>0</v>
      </c>
      <c r="V395" s="74">
        <f t="shared" si="80"/>
        <v>0</v>
      </c>
      <c r="W395" s="95">
        <f t="shared" si="80"/>
        <v>0</v>
      </c>
    </row>
    <row r="396" spans="1:23" s="68" customFormat="1" ht="15.75" x14ac:dyDescent="0.3">
      <c r="A396" s="84" t="s">
        <v>9</v>
      </c>
      <c r="B396" s="85" t="s">
        <v>96</v>
      </c>
      <c r="C396" s="220">
        <v>0</v>
      </c>
      <c r="D396" s="220">
        <v>0</v>
      </c>
      <c r="E396" s="93">
        <f>1.69*D396</f>
        <v>0</v>
      </c>
      <c r="F396" s="183">
        <v>0</v>
      </c>
      <c r="G396" s="183">
        <v>0</v>
      </c>
      <c r="H396" s="93">
        <f>1.69*G396</f>
        <v>0</v>
      </c>
      <c r="I396" s="183">
        <v>0</v>
      </c>
      <c r="J396" s="183">
        <v>0</v>
      </c>
      <c r="K396" s="93">
        <f>1.69*J396</f>
        <v>0</v>
      </c>
      <c r="L396" s="183">
        <v>0</v>
      </c>
      <c r="M396" s="183">
        <v>0</v>
      </c>
      <c r="N396" s="93">
        <f>1.69*M396</f>
        <v>0</v>
      </c>
      <c r="O396" s="183">
        <v>0</v>
      </c>
      <c r="P396" s="183">
        <v>0</v>
      </c>
      <c r="Q396" s="93">
        <f>1.69*P396</f>
        <v>0</v>
      </c>
      <c r="R396" s="183">
        <v>0</v>
      </c>
      <c r="S396" s="183">
        <v>0</v>
      </c>
      <c r="T396" s="93">
        <f>1.69*S396</f>
        <v>0</v>
      </c>
      <c r="U396" s="66">
        <f t="shared" si="80"/>
        <v>0</v>
      </c>
      <c r="V396" s="74">
        <f t="shared" si="80"/>
        <v>0</v>
      </c>
      <c r="W396" s="95">
        <f t="shared" si="80"/>
        <v>0</v>
      </c>
    </row>
    <row r="397" spans="1:23" s="68" customFormat="1" ht="15.75" x14ac:dyDescent="0.3">
      <c r="A397" s="84" t="s">
        <v>10</v>
      </c>
      <c r="B397" s="85" t="s">
        <v>97</v>
      </c>
      <c r="C397" s="220">
        <v>1</v>
      </c>
      <c r="D397" s="220">
        <v>1</v>
      </c>
      <c r="E397" s="93">
        <f>2.36*D397</f>
        <v>2.36</v>
      </c>
      <c r="F397" s="183">
        <v>0</v>
      </c>
      <c r="G397" s="183">
        <v>0</v>
      </c>
      <c r="H397" s="93">
        <f>2.36*G397</f>
        <v>0</v>
      </c>
      <c r="I397" s="183">
        <v>1</v>
      </c>
      <c r="J397" s="183">
        <v>1</v>
      </c>
      <c r="K397" s="93">
        <f>2.36*J397</f>
        <v>2.36</v>
      </c>
      <c r="L397" s="183">
        <v>0</v>
      </c>
      <c r="M397" s="183">
        <v>0</v>
      </c>
      <c r="N397" s="93">
        <f>2.36*M397</f>
        <v>0</v>
      </c>
      <c r="O397" s="183">
        <v>0</v>
      </c>
      <c r="P397" s="183">
        <v>1</v>
      </c>
      <c r="Q397" s="93">
        <f>2.36*P397</f>
        <v>2.36</v>
      </c>
      <c r="R397" s="183">
        <v>0</v>
      </c>
      <c r="S397" s="183">
        <v>0</v>
      </c>
      <c r="T397" s="93">
        <f>2.36*S397</f>
        <v>0</v>
      </c>
      <c r="U397" s="66">
        <f t="shared" si="80"/>
        <v>2</v>
      </c>
      <c r="V397" s="74">
        <f t="shared" si="80"/>
        <v>3</v>
      </c>
      <c r="W397" s="95">
        <f t="shared" si="80"/>
        <v>7.08</v>
      </c>
    </row>
    <row r="398" spans="1:23" s="68" customFormat="1" ht="15.75" x14ac:dyDescent="0.3">
      <c r="A398" s="84" t="s">
        <v>11</v>
      </c>
      <c r="B398" s="85" t="s">
        <v>33</v>
      </c>
      <c r="C398" s="220">
        <v>0</v>
      </c>
      <c r="D398" s="220">
        <v>0</v>
      </c>
      <c r="E398" s="93">
        <f>1.92*D398</f>
        <v>0</v>
      </c>
      <c r="F398" s="183">
        <v>0</v>
      </c>
      <c r="G398" s="183">
        <v>0</v>
      </c>
      <c r="H398" s="93">
        <f>1.92*G398</f>
        <v>0</v>
      </c>
      <c r="I398" s="183">
        <v>1</v>
      </c>
      <c r="J398" s="183">
        <v>2</v>
      </c>
      <c r="K398" s="93">
        <f>1.92*J398</f>
        <v>3.84</v>
      </c>
      <c r="L398" s="183">
        <v>0</v>
      </c>
      <c r="M398" s="183">
        <v>0</v>
      </c>
      <c r="N398" s="93">
        <f>1.92*M398</f>
        <v>0</v>
      </c>
      <c r="O398" s="183">
        <v>1</v>
      </c>
      <c r="P398" s="183">
        <v>0</v>
      </c>
      <c r="Q398" s="93">
        <f>1.92*P398</f>
        <v>0</v>
      </c>
      <c r="R398" s="183">
        <v>1</v>
      </c>
      <c r="S398" s="183">
        <v>2</v>
      </c>
      <c r="T398" s="93">
        <f>1.92*S398</f>
        <v>3.84</v>
      </c>
      <c r="U398" s="66">
        <f t="shared" si="80"/>
        <v>3</v>
      </c>
      <c r="V398" s="74">
        <f t="shared" si="80"/>
        <v>4</v>
      </c>
      <c r="W398" s="95">
        <f t="shared" si="80"/>
        <v>7.68</v>
      </c>
    </row>
    <row r="399" spans="1:23" s="68" customFormat="1" ht="15.75" x14ac:dyDescent="0.3">
      <c r="A399" s="84" t="s">
        <v>12</v>
      </c>
      <c r="B399" s="85" t="s">
        <v>27</v>
      </c>
      <c r="C399" s="220">
        <v>0</v>
      </c>
      <c r="D399" s="220">
        <v>0</v>
      </c>
      <c r="E399" s="93">
        <f>2.01*D399</f>
        <v>0</v>
      </c>
      <c r="F399" s="183">
        <v>0</v>
      </c>
      <c r="G399" s="183">
        <v>0</v>
      </c>
      <c r="H399" s="93">
        <f>2.01*G399</f>
        <v>0</v>
      </c>
      <c r="I399" s="183">
        <v>0</v>
      </c>
      <c r="J399" s="183">
        <v>0</v>
      </c>
      <c r="K399" s="93">
        <f>2.01*J399</f>
        <v>0</v>
      </c>
      <c r="L399" s="183">
        <v>0</v>
      </c>
      <c r="M399" s="183">
        <v>0</v>
      </c>
      <c r="N399" s="93">
        <f>2.01*M399</f>
        <v>0</v>
      </c>
      <c r="O399" s="183">
        <v>0</v>
      </c>
      <c r="P399" s="183">
        <v>0</v>
      </c>
      <c r="Q399" s="93">
        <f>2.01*P399</f>
        <v>0</v>
      </c>
      <c r="R399" s="183">
        <v>0</v>
      </c>
      <c r="S399" s="183">
        <v>0</v>
      </c>
      <c r="T399" s="93">
        <f>2.01*S399</f>
        <v>0</v>
      </c>
      <c r="U399" s="66">
        <f t="shared" si="80"/>
        <v>0</v>
      </c>
      <c r="V399" s="74">
        <f t="shared" si="80"/>
        <v>0</v>
      </c>
      <c r="W399" s="95">
        <f t="shared" si="80"/>
        <v>0</v>
      </c>
    </row>
    <row r="400" spans="1:23" s="68" customFormat="1" ht="15.75" x14ac:dyDescent="0.3">
      <c r="A400" s="84" t="s">
        <v>13</v>
      </c>
      <c r="B400" s="85" t="s">
        <v>31</v>
      </c>
      <c r="C400" s="220">
        <v>0</v>
      </c>
      <c r="D400" s="220">
        <v>0</v>
      </c>
      <c r="E400" s="93">
        <f>1.96*D400</f>
        <v>0</v>
      </c>
      <c r="F400" s="183">
        <v>0</v>
      </c>
      <c r="G400" s="183">
        <v>0</v>
      </c>
      <c r="H400" s="93">
        <f>1.96*G400</f>
        <v>0</v>
      </c>
      <c r="I400" s="183">
        <v>0</v>
      </c>
      <c r="J400" s="183">
        <v>0</v>
      </c>
      <c r="K400" s="93">
        <f>1.96*J400</f>
        <v>0</v>
      </c>
      <c r="L400" s="183">
        <v>0</v>
      </c>
      <c r="M400" s="183">
        <v>0</v>
      </c>
      <c r="N400" s="93">
        <f>1.96*M400</f>
        <v>0</v>
      </c>
      <c r="O400" s="183">
        <v>0</v>
      </c>
      <c r="P400" s="183">
        <v>0</v>
      </c>
      <c r="Q400" s="93">
        <f>1.96*P400</f>
        <v>0</v>
      </c>
      <c r="R400" s="183">
        <v>0</v>
      </c>
      <c r="S400" s="183">
        <v>0</v>
      </c>
      <c r="T400" s="93">
        <f>1.96*S400</f>
        <v>0</v>
      </c>
      <c r="U400" s="66">
        <f t="shared" si="80"/>
        <v>0</v>
      </c>
      <c r="V400" s="74">
        <f t="shared" si="80"/>
        <v>0</v>
      </c>
      <c r="W400" s="95">
        <f t="shared" si="80"/>
        <v>0</v>
      </c>
    </row>
    <row r="401" spans="1:23" s="68" customFormat="1" ht="15.75" x14ac:dyDescent="0.3">
      <c r="A401" s="84" t="s">
        <v>14</v>
      </c>
      <c r="B401" s="85" t="s">
        <v>32</v>
      </c>
      <c r="C401" s="220">
        <v>0</v>
      </c>
      <c r="D401" s="220">
        <v>0</v>
      </c>
      <c r="E401" s="93">
        <f>2.4*D401</f>
        <v>0</v>
      </c>
      <c r="F401" s="183">
        <v>0</v>
      </c>
      <c r="G401" s="183">
        <v>0</v>
      </c>
      <c r="H401" s="93">
        <f>2.4*G401</f>
        <v>0</v>
      </c>
      <c r="I401" s="183">
        <v>1</v>
      </c>
      <c r="J401" s="183">
        <v>0</v>
      </c>
      <c r="K401" s="93">
        <f>2.4*J401</f>
        <v>0</v>
      </c>
      <c r="L401" s="183">
        <v>3</v>
      </c>
      <c r="M401" s="183">
        <v>0</v>
      </c>
      <c r="N401" s="93">
        <f>2.4*M401</f>
        <v>0</v>
      </c>
      <c r="O401" s="183">
        <v>3</v>
      </c>
      <c r="P401" s="183">
        <v>3</v>
      </c>
      <c r="Q401" s="93">
        <f>2.4*P401</f>
        <v>7.1999999999999993</v>
      </c>
      <c r="R401" s="183">
        <v>1</v>
      </c>
      <c r="S401" s="183">
        <v>0</v>
      </c>
      <c r="T401" s="93">
        <f>2.4*S401</f>
        <v>0</v>
      </c>
      <c r="U401" s="66">
        <f t="shared" si="80"/>
        <v>8</v>
      </c>
      <c r="V401" s="74">
        <f t="shared" si="80"/>
        <v>3</v>
      </c>
      <c r="W401" s="95">
        <f t="shared" si="80"/>
        <v>7.1999999999999993</v>
      </c>
    </row>
    <row r="402" spans="1:23" s="68" customFormat="1" ht="15.75" x14ac:dyDescent="0.3">
      <c r="A402" s="84" t="s">
        <v>15</v>
      </c>
      <c r="B402" s="85" t="s">
        <v>98</v>
      </c>
      <c r="C402" s="220">
        <v>0</v>
      </c>
      <c r="D402" s="220">
        <v>0</v>
      </c>
      <c r="E402" s="93">
        <f>1.83*D402</f>
        <v>0</v>
      </c>
      <c r="F402" s="183">
        <v>0</v>
      </c>
      <c r="G402" s="183">
        <v>0</v>
      </c>
      <c r="H402" s="93">
        <f>1.83*G402</f>
        <v>0</v>
      </c>
      <c r="I402" s="183">
        <v>0</v>
      </c>
      <c r="J402" s="183">
        <v>0</v>
      </c>
      <c r="K402" s="93">
        <f>1.83*J402</f>
        <v>0</v>
      </c>
      <c r="L402" s="183">
        <v>0</v>
      </c>
      <c r="M402" s="183">
        <v>0</v>
      </c>
      <c r="N402" s="93">
        <f>1.83*M402</f>
        <v>0</v>
      </c>
      <c r="O402" s="183">
        <v>0</v>
      </c>
      <c r="P402" s="183">
        <v>0</v>
      </c>
      <c r="Q402" s="93">
        <f>1.83*P402</f>
        <v>0</v>
      </c>
      <c r="R402" s="183">
        <v>0</v>
      </c>
      <c r="S402" s="183">
        <v>0</v>
      </c>
      <c r="T402" s="93">
        <f>1.83*S402</f>
        <v>0</v>
      </c>
      <c r="U402" s="66">
        <f t="shared" si="80"/>
        <v>0</v>
      </c>
      <c r="V402" s="74">
        <f t="shared" si="80"/>
        <v>0</v>
      </c>
      <c r="W402" s="95">
        <f t="shared" si="80"/>
        <v>0</v>
      </c>
    </row>
    <row r="403" spans="1:23" s="68" customFormat="1" ht="15.75" x14ac:dyDescent="0.3">
      <c r="A403" s="84" t="s">
        <v>16</v>
      </c>
      <c r="B403" s="85" t="s">
        <v>99</v>
      </c>
      <c r="C403" s="220">
        <v>0</v>
      </c>
      <c r="D403" s="220">
        <v>0</v>
      </c>
      <c r="E403" s="93">
        <f>1.9*D403</f>
        <v>0</v>
      </c>
      <c r="F403" s="183">
        <v>0</v>
      </c>
      <c r="G403" s="183">
        <v>0</v>
      </c>
      <c r="H403" s="93">
        <f>1.9*G403</f>
        <v>0</v>
      </c>
      <c r="I403" s="183">
        <v>0</v>
      </c>
      <c r="J403" s="183">
        <v>1</v>
      </c>
      <c r="K403" s="93">
        <f>1.9*J403</f>
        <v>1.9</v>
      </c>
      <c r="L403" s="183">
        <v>0</v>
      </c>
      <c r="M403" s="183">
        <v>0</v>
      </c>
      <c r="N403" s="93">
        <f>1.9*M403</f>
        <v>0</v>
      </c>
      <c r="O403" s="183">
        <v>0</v>
      </c>
      <c r="P403" s="183">
        <v>0</v>
      </c>
      <c r="Q403" s="93">
        <f>1.9*P403</f>
        <v>0</v>
      </c>
      <c r="R403" s="183">
        <v>0</v>
      </c>
      <c r="S403" s="183">
        <v>0</v>
      </c>
      <c r="T403" s="93">
        <f>1.9*S403</f>
        <v>0</v>
      </c>
      <c r="U403" s="66">
        <f t="shared" si="80"/>
        <v>0</v>
      </c>
      <c r="V403" s="74">
        <f t="shared" si="80"/>
        <v>1</v>
      </c>
      <c r="W403" s="95">
        <f t="shared" si="80"/>
        <v>1.9</v>
      </c>
    </row>
    <row r="404" spans="1:23" s="68" customFormat="1" ht="15.75" x14ac:dyDescent="0.3">
      <c r="A404" s="84" t="s">
        <v>17</v>
      </c>
      <c r="B404" s="85" t="s">
        <v>26</v>
      </c>
      <c r="C404" s="220">
        <v>0</v>
      </c>
      <c r="D404" s="220">
        <v>0</v>
      </c>
      <c r="E404" s="93">
        <f>1.9*D404</f>
        <v>0</v>
      </c>
      <c r="F404" s="183">
        <v>0</v>
      </c>
      <c r="G404" s="183">
        <v>0</v>
      </c>
      <c r="H404" s="93">
        <f>1.9*G404</f>
        <v>0</v>
      </c>
      <c r="I404" s="183">
        <v>0</v>
      </c>
      <c r="J404" s="183">
        <v>0</v>
      </c>
      <c r="K404" s="93">
        <f>1.9*J404</f>
        <v>0</v>
      </c>
      <c r="L404" s="183">
        <v>0</v>
      </c>
      <c r="M404" s="183">
        <v>0</v>
      </c>
      <c r="N404" s="93">
        <f>1.9*M404</f>
        <v>0</v>
      </c>
      <c r="O404" s="183">
        <v>0</v>
      </c>
      <c r="P404" s="183">
        <v>0</v>
      </c>
      <c r="Q404" s="93">
        <f>1.9*P404</f>
        <v>0</v>
      </c>
      <c r="R404" s="183">
        <v>0</v>
      </c>
      <c r="S404" s="183">
        <v>0</v>
      </c>
      <c r="T404" s="93">
        <f>1.9*S404</f>
        <v>0</v>
      </c>
      <c r="U404" s="66">
        <f t="shared" si="80"/>
        <v>0</v>
      </c>
      <c r="V404" s="74">
        <f t="shared" si="80"/>
        <v>0</v>
      </c>
      <c r="W404" s="95">
        <f t="shared" si="80"/>
        <v>0</v>
      </c>
    </row>
    <row r="405" spans="1:23" s="68" customFormat="1" ht="15.75" x14ac:dyDescent="0.3">
      <c r="A405" s="84" t="s">
        <v>18</v>
      </c>
      <c r="B405" s="85" t="s">
        <v>104</v>
      </c>
      <c r="C405" s="220">
        <v>0</v>
      </c>
      <c r="D405" s="220">
        <v>0</v>
      </c>
      <c r="E405" s="93">
        <f>0*D405</f>
        <v>0</v>
      </c>
      <c r="F405" s="183">
        <v>0</v>
      </c>
      <c r="G405" s="183">
        <v>0</v>
      </c>
      <c r="H405" s="93">
        <f>0*G405</f>
        <v>0</v>
      </c>
      <c r="I405" s="183">
        <v>0</v>
      </c>
      <c r="J405" s="183">
        <v>0</v>
      </c>
      <c r="K405" s="93">
        <f>0*J405</f>
        <v>0</v>
      </c>
      <c r="L405" s="183">
        <v>0</v>
      </c>
      <c r="M405" s="183">
        <v>0</v>
      </c>
      <c r="N405" s="93">
        <f>0*M405</f>
        <v>0</v>
      </c>
      <c r="O405" s="183">
        <v>0</v>
      </c>
      <c r="P405" s="183">
        <v>0</v>
      </c>
      <c r="Q405" s="93">
        <f>0*P405</f>
        <v>0</v>
      </c>
      <c r="R405" s="183">
        <v>0</v>
      </c>
      <c r="S405" s="183">
        <v>0</v>
      </c>
      <c r="T405" s="93">
        <f>0*S405</f>
        <v>0</v>
      </c>
      <c r="U405" s="66">
        <f t="shared" si="80"/>
        <v>0</v>
      </c>
      <c r="V405" s="74">
        <f t="shared" si="80"/>
        <v>0</v>
      </c>
      <c r="W405" s="95">
        <f t="shared" si="80"/>
        <v>0</v>
      </c>
    </row>
    <row r="406" spans="1:23" s="68" customFormat="1" ht="15.75" x14ac:dyDescent="0.3">
      <c r="A406" s="84" t="s">
        <v>19</v>
      </c>
      <c r="B406" s="85" t="s">
        <v>34</v>
      </c>
      <c r="C406" s="220">
        <v>0</v>
      </c>
      <c r="D406" s="220">
        <v>0</v>
      </c>
      <c r="E406" s="93">
        <f>1.89*D406</f>
        <v>0</v>
      </c>
      <c r="F406" s="183">
        <v>0</v>
      </c>
      <c r="G406" s="183">
        <v>0</v>
      </c>
      <c r="H406" s="93">
        <f>1.89*G406</f>
        <v>0</v>
      </c>
      <c r="I406" s="183">
        <v>0</v>
      </c>
      <c r="J406" s="183">
        <v>0</v>
      </c>
      <c r="K406" s="93">
        <f>1.89*J406</f>
        <v>0</v>
      </c>
      <c r="L406" s="183">
        <v>0</v>
      </c>
      <c r="M406" s="183">
        <v>0</v>
      </c>
      <c r="N406" s="93">
        <f>1.89*M406</f>
        <v>0</v>
      </c>
      <c r="O406" s="183">
        <v>0</v>
      </c>
      <c r="P406" s="183">
        <v>0</v>
      </c>
      <c r="Q406" s="93">
        <f>1.89*P406</f>
        <v>0</v>
      </c>
      <c r="R406" s="183">
        <v>0</v>
      </c>
      <c r="S406" s="183">
        <v>0</v>
      </c>
      <c r="T406" s="93">
        <f>1.89*S406</f>
        <v>0</v>
      </c>
      <c r="U406" s="66">
        <f t="shared" si="80"/>
        <v>0</v>
      </c>
      <c r="V406" s="74">
        <f t="shared" si="80"/>
        <v>0</v>
      </c>
      <c r="W406" s="95">
        <f t="shared" si="80"/>
        <v>0</v>
      </c>
    </row>
    <row r="407" spans="1:23" s="68" customFormat="1" ht="15.75" x14ac:dyDescent="0.3">
      <c r="A407" s="84" t="s">
        <v>20</v>
      </c>
      <c r="B407" s="85" t="s">
        <v>37</v>
      </c>
      <c r="C407" s="220">
        <v>0</v>
      </c>
      <c r="D407" s="220">
        <v>0</v>
      </c>
      <c r="E407" s="93">
        <f>2.21*D407</f>
        <v>0</v>
      </c>
      <c r="F407" s="183">
        <v>0</v>
      </c>
      <c r="G407" s="183">
        <v>0</v>
      </c>
      <c r="H407" s="93">
        <f>2.21*G407</f>
        <v>0</v>
      </c>
      <c r="I407" s="183">
        <v>0</v>
      </c>
      <c r="J407" s="183">
        <v>0</v>
      </c>
      <c r="K407" s="93">
        <f>2.21*J407</f>
        <v>0</v>
      </c>
      <c r="L407" s="183">
        <v>0</v>
      </c>
      <c r="M407" s="183">
        <v>0</v>
      </c>
      <c r="N407" s="93">
        <f>2.21*M407</f>
        <v>0</v>
      </c>
      <c r="O407" s="183">
        <v>0</v>
      </c>
      <c r="P407" s="183">
        <v>0</v>
      </c>
      <c r="Q407" s="93">
        <f>2.21*P407</f>
        <v>0</v>
      </c>
      <c r="R407" s="183">
        <v>0</v>
      </c>
      <c r="S407" s="183">
        <v>0</v>
      </c>
      <c r="T407" s="93">
        <f>2.21*S407</f>
        <v>0</v>
      </c>
      <c r="U407" s="66">
        <f t="shared" si="80"/>
        <v>0</v>
      </c>
      <c r="V407" s="74">
        <f t="shared" si="80"/>
        <v>0</v>
      </c>
      <c r="W407" s="95">
        <f t="shared" si="80"/>
        <v>0</v>
      </c>
    </row>
    <row r="408" spans="1:23" s="68" customFormat="1" ht="15.75" x14ac:dyDescent="0.3">
      <c r="A408" s="84" t="s">
        <v>21</v>
      </c>
      <c r="B408" s="85" t="s">
        <v>28</v>
      </c>
      <c r="C408" s="220">
        <v>0</v>
      </c>
      <c r="D408" s="220">
        <v>0</v>
      </c>
      <c r="E408" s="93">
        <f>1.9*D408</f>
        <v>0</v>
      </c>
      <c r="F408" s="183">
        <v>1</v>
      </c>
      <c r="G408" s="183">
        <v>0</v>
      </c>
      <c r="H408" s="93">
        <f>1.9*G408</f>
        <v>0</v>
      </c>
      <c r="I408" s="183">
        <v>0</v>
      </c>
      <c r="J408" s="183">
        <v>1</v>
      </c>
      <c r="K408" s="93">
        <f>1.9*J408</f>
        <v>1.9</v>
      </c>
      <c r="L408" s="183">
        <v>0</v>
      </c>
      <c r="M408" s="183">
        <v>0</v>
      </c>
      <c r="N408" s="93">
        <f>1.9*M408</f>
        <v>0</v>
      </c>
      <c r="O408" s="183">
        <v>0</v>
      </c>
      <c r="P408" s="183">
        <v>0</v>
      </c>
      <c r="Q408" s="93">
        <f>1.9*P408</f>
        <v>0</v>
      </c>
      <c r="R408" s="183">
        <v>0</v>
      </c>
      <c r="S408" s="183">
        <v>0</v>
      </c>
      <c r="T408" s="93">
        <f>1.9*S408</f>
        <v>0</v>
      </c>
      <c r="U408" s="66">
        <f t="shared" si="80"/>
        <v>1</v>
      </c>
      <c r="V408" s="74">
        <f t="shared" si="80"/>
        <v>1</v>
      </c>
      <c r="W408" s="95">
        <f t="shared" si="80"/>
        <v>1.9</v>
      </c>
    </row>
    <row r="409" spans="1:23" s="68" customFormat="1" ht="15.75" x14ac:dyDescent="0.3">
      <c r="A409" s="86">
        <v>20</v>
      </c>
      <c r="B409" s="85" t="s">
        <v>25</v>
      </c>
      <c r="C409" s="220">
        <v>0</v>
      </c>
      <c r="D409" s="220">
        <v>0</v>
      </c>
      <c r="E409" s="93">
        <f>2.62*D409</f>
        <v>0</v>
      </c>
      <c r="F409" s="183">
        <v>0</v>
      </c>
      <c r="G409" s="183">
        <v>0</v>
      </c>
      <c r="H409" s="93">
        <f>2.62*G409</f>
        <v>0</v>
      </c>
      <c r="I409" s="183">
        <v>0</v>
      </c>
      <c r="J409" s="183">
        <v>0</v>
      </c>
      <c r="K409" s="93">
        <f>2.62*J409</f>
        <v>0</v>
      </c>
      <c r="L409" s="183">
        <v>0</v>
      </c>
      <c r="M409" s="183">
        <v>0</v>
      </c>
      <c r="N409" s="93">
        <f>2.62*M409</f>
        <v>0</v>
      </c>
      <c r="O409" s="183">
        <v>0</v>
      </c>
      <c r="P409" s="183">
        <v>0</v>
      </c>
      <c r="Q409" s="93">
        <f>2.62*P409</f>
        <v>0</v>
      </c>
      <c r="R409" s="183">
        <v>0</v>
      </c>
      <c r="S409" s="183">
        <v>0</v>
      </c>
      <c r="T409" s="93">
        <f>2.62*S409</f>
        <v>0</v>
      </c>
      <c r="U409" s="66">
        <f t="shared" si="80"/>
        <v>0</v>
      </c>
      <c r="V409" s="74">
        <f t="shared" si="80"/>
        <v>0</v>
      </c>
      <c r="W409" s="95">
        <f t="shared" si="80"/>
        <v>0</v>
      </c>
    </row>
    <row r="410" spans="1:23" s="68" customFormat="1" ht="16.5" thickBot="1" x14ac:dyDescent="0.35">
      <c r="A410" s="86">
        <v>21</v>
      </c>
      <c r="B410" s="85" t="s">
        <v>39</v>
      </c>
      <c r="C410" s="220">
        <v>0</v>
      </c>
      <c r="D410" s="220">
        <v>0</v>
      </c>
      <c r="E410" s="93">
        <f>1.7*D410</f>
        <v>0</v>
      </c>
      <c r="F410" s="183">
        <v>0</v>
      </c>
      <c r="G410" s="183">
        <v>0</v>
      </c>
      <c r="H410" s="93">
        <f>1.7*G410</f>
        <v>0</v>
      </c>
      <c r="I410" s="183">
        <v>0</v>
      </c>
      <c r="J410" s="183">
        <v>0</v>
      </c>
      <c r="K410" s="93">
        <f>1.7*J410</f>
        <v>0</v>
      </c>
      <c r="L410" s="183">
        <v>0</v>
      </c>
      <c r="M410" s="183">
        <v>0</v>
      </c>
      <c r="N410" s="93">
        <f>1.7*M410</f>
        <v>0</v>
      </c>
      <c r="O410" s="183">
        <v>0</v>
      </c>
      <c r="P410" s="183">
        <v>0</v>
      </c>
      <c r="Q410" s="93">
        <f>1.7*P410</f>
        <v>0</v>
      </c>
      <c r="R410" s="183">
        <v>0</v>
      </c>
      <c r="S410" s="183">
        <v>0</v>
      </c>
      <c r="T410" s="93">
        <f>1.7*S410</f>
        <v>0</v>
      </c>
      <c r="U410" s="66">
        <f t="shared" si="80"/>
        <v>0</v>
      </c>
      <c r="V410" s="74">
        <f t="shared" si="80"/>
        <v>0</v>
      </c>
      <c r="W410" s="95">
        <f t="shared" si="80"/>
        <v>0</v>
      </c>
    </row>
    <row r="411" spans="1:23" ht="17.25" thickTop="1" thickBot="1" x14ac:dyDescent="0.35">
      <c r="A411" s="3"/>
      <c r="B411" s="23" t="s">
        <v>57</v>
      </c>
      <c r="C411" s="28">
        <f t="shared" ref="C411:W411" si="81">SUM(C390:C410)</f>
        <v>2</v>
      </c>
      <c r="D411" s="15">
        <f t="shared" si="81"/>
        <v>2</v>
      </c>
      <c r="E411" s="23">
        <f t="shared" si="81"/>
        <v>4.4399999999999995</v>
      </c>
      <c r="F411" s="28">
        <f t="shared" si="81"/>
        <v>2</v>
      </c>
      <c r="G411" s="15">
        <f t="shared" si="81"/>
        <v>1</v>
      </c>
      <c r="H411" s="16">
        <f t="shared" si="81"/>
        <v>2.08</v>
      </c>
      <c r="I411" s="70">
        <f t="shared" si="81"/>
        <v>4</v>
      </c>
      <c r="J411" s="15">
        <f t="shared" si="81"/>
        <v>6</v>
      </c>
      <c r="K411" s="23">
        <f t="shared" si="81"/>
        <v>12.08</v>
      </c>
      <c r="L411" s="28">
        <f t="shared" si="81"/>
        <v>4</v>
      </c>
      <c r="M411" s="15">
        <f t="shared" si="81"/>
        <v>1</v>
      </c>
      <c r="N411" s="16">
        <f t="shared" si="81"/>
        <v>2.08</v>
      </c>
      <c r="O411" s="70">
        <f t="shared" si="81"/>
        <v>5</v>
      </c>
      <c r="P411" s="73">
        <f t="shared" si="81"/>
        <v>5</v>
      </c>
      <c r="Q411" s="91">
        <f t="shared" si="81"/>
        <v>11.639999999999999</v>
      </c>
      <c r="R411" s="60">
        <f t="shared" si="81"/>
        <v>3</v>
      </c>
      <c r="S411" s="73">
        <f t="shared" si="81"/>
        <v>3</v>
      </c>
      <c r="T411" s="23">
        <f t="shared" si="81"/>
        <v>5.92</v>
      </c>
      <c r="U411" s="28">
        <f t="shared" si="81"/>
        <v>20</v>
      </c>
      <c r="V411" s="15">
        <f t="shared" si="81"/>
        <v>18</v>
      </c>
      <c r="W411" s="16">
        <f t="shared" si="81"/>
        <v>38.239999999999995</v>
      </c>
    </row>
    <row r="412" spans="1:23" ht="16.5" thickTop="1" thickBot="1" x14ac:dyDescent="0.3">
      <c r="A412" s="17"/>
      <c r="B412" s="24" t="s">
        <v>58</v>
      </c>
      <c r="C412" s="17">
        <f>C411</f>
        <v>2</v>
      </c>
      <c r="D412" s="18">
        <f>D411</f>
        <v>2</v>
      </c>
      <c r="E412" s="24">
        <f>E411</f>
        <v>4.4399999999999995</v>
      </c>
      <c r="F412" s="17">
        <f t="shared" ref="F412:T412" si="82">C412+F411</f>
        <v>4</v>
      </c>
      <c r="G412" s="18">
        <f t="shared" si="82"/>
        <v>3</v>
      </c>
      <c r="H412" s="19">
        <f t="shared" si="82"/>
        <v>6.52</v>
      </c>
      <c r="I412" s="61">
        <f t="shared" si="82"/>
        <v>8</v>
      </c>
      <c r="J412" s="18">
        <f t="shared" si="82"/>
        <v>9</v>
      </c>
      <c r="K412" s="19">
        <f t="shared" si="82"/>
        <v>18.600000000000001</v>
      </c>
      <c r="L412" s="17">
        <f t="shared" si="82"/>
        <v>12</v>
      </c>
      <c r="M412" s="18">
        <f t="shared" si="82"/>
        <v>10</v>
      </c>
      <c r="N412" s="19">
        <f t="shared" si="82"/>
        <v>20.68</v>
      </c>
      <c r="O412" s="61">
        <f t="shared" si="82"/>
        <v>17</v>
      </c>
      <c r="P412" s="79">
        <f t="shared" si="82"/>
        <v>15</v>
      </c>
      <c r="Q412" s="101">
        <f t="shared" si="82"/>
        <v>32.32</v>
      </c>
      <c r="R412" s="61">
        <f t="shared" si="82"/>
        <v>20</v>
      </c>
      <c r="S412" s="79">
        <f t="shared" si="82"/>
        <v>18</v>
      </c>
      <c r="T412" s="24">
        <f t="shared" si="82"/>
        <v>38.24</v>
      </c>
      <c r="U412" s="17"/>
      <c r="V412" s="18"/>
      <c r="W412" s="19"/>
    </row>
    <row r="413" spans="1:23" ht="16.5" thickTop="1" x14ac:dyDescent="0.3">
      <c r="A413" s="2"/>
      <c r="B413" s="2"/>
      <c r="C413" s="2"/>
      <c r="D413" s="2"/>
      <c r="E413" s="2"/>
      <c r="F413" s="2"/>
      <c r="G413" s="2"/>
      <c r="H413" s="2"/>
      <c r="I413" s="62"/>
      <c r="J413" s="2"/>
      <c r="K413" s="2"/>
      <c r="L413" s="2"/>
      <c r="M413" s="2"/>
      <c r="N413" s="2"/>
      <c r="O413" s="62"/>
      <c r="P413" s="62"/>
      <c r="Q413" s="62"/>
      <c r="R413" s="62"/>
      <c r="S413" s="62"/>
      <c r="T413" s="2"/>
      <c r="U413" s="2"/>
      <c r="V413" s="2"/>
      <c r="W413" s="2"/>
    </row>
    <row r="414" spans="1:23" ht="15.75" x14ac:dyDescent="0.3">
      <c r="A414" s="2"/>
      <c r="B414" s="2" t="s">
        <v>52</v>
      </c>
      <c r="C414" s="2" t="s">
        <v>53</v>
      </c>
      <c r="D414" s="2"/>
      <c r="E414" s="2"/>
      <c r="F414" s="2"/>
      <c r="G414" s="2"/>
      <c r="H414" s="2"/>
      <c r="I414" s="62"/>
      <c r="J414" s="2"/>
      <c r="K414" s="2"/>
      <c r="L414" s="2"/>
      <c r="M414" s="2"/>
      <c r="N414" s="2"/>
      <c r="O414" s="62"/>
      <c r="P414" s="62"/>
      <c r="Q414" s="62"/>
      <c r="R414" s="62"/>
      <c r="S414" s="62"/>
      <c r="T414" s="2"/>
      <c r="U414" s="2"/>
      <c r="V414" s="2"/>
      <c r="W414" s="2"/>
    </row>
    <row r="415" spans="1:23" ht="15.75" x14ac:dyDescent="0.3">
      <c r="A415" s="2"/>
      <c r="B415" s="2"/>
      <c r="C415" s="2" t="s">
        <v>54</v>
      </c>
      <c r="D415" s="2"/>
      <c r="E415" s="2"/>
      <c r="F415" s="2"/>
      <c r="G415" s="2"/>
      <c r="H415" s="2"/>
      <c r="I415" s="62"/>
      <c r="J415" s="2"/>
      <c r="K415" s="2"/>
      <c r="L415" s="2"/>
      <c r="M415" s="2"/>
      <c r="N415" s="2"/>
      <c r="O415" s="62"/>
      <c r="P415" s="62"/>
      <c r="Q415" s="62"/>
      <c r="R415" s="62"/>
      <c r="S415" s="62"/>
      <c r="T415" s="2"/>
      <c r="U415" s="2"/>
      <c r="V415" s="2"/>
      <c r="W415" s="2"/>
    </row>
    <row r="416" spans="1:23" ht="15.75" x14ac:dyDescent="0.3">
      <c r="A416" s="2"/>
      <c r="B416" s="2"/>
      <c r="C416" s="2" t="s">
        <v>105</v>
      </c>
      <c r="D416" s="2"/>
      <c r="E416" s="2"/>
      <c r="F416" s="2"/>
      <c r="G416" s="2"/>
      <c r="H416" s="2"/>
      <c r="I416" s="62"/>
      <c r="J416" s="2"/>
      <c r="K416" s="2"/>
      <c r="L416" s="2"/>
      <c r="M416" s="2"/>
      <c r="N416" s="2"/>
      <c r="O416" s="62"/>
      <c r="P416" s="62"/>
      <c r="Q416" s="62"/>
      <c r="R416" s="62"/>
      <c r="S416" s="62"/>
      <c r="T416" s="2"/>
      <c r="U416" s="2"/>
      <c r="V416" s="2"/>
      <c r="W416" s="2"/>
    </row>
    <row r="417" spans="1:23" ht="16.5" thickBot="1" x14ac:dyDescent="0.35">
      <c r="A417" s="2"/>
      <c r="B417" s="1" t="s">
        <v>55</v>
      </c>
      <c r="C417" s="1" t="s">
        <v>92</v>
      </c>
      <c r="D417" s="2"/>
      <c r="E417" s="2"/>
      <c r="F417" s="2"/>
      <c r="G417" s="2"/>
      <c r="H417" s="2"/>
      <c r="I417" s="62"/>
      <c r="J417" s="2"/>
      <c r="K417" s="2"/>
      <c r="L417" s="2"/>
      <c r="M417" s="2"/>
      <c r="N417" s="2"/>
      <c r="O417" s="62"/>
      <c r="P417" s="62"/>
      <c r="Q417" s="62"/>
      <c r="R417" s="62"/>
      <c r="S417" s="62"/>
      <c r="T417" s="2"/>
      <c r="U417" s="2"/>
      <c r="V417" s="2"/>
      <c r="W417" s="2"/>
    </row>
    <row r="418" spans="1:23" ht="16.5" thickTop="1" x14ac:dyDescent="0.3">
      <c r="A418" s="262" t="s">
        <v>0</v>
      </c>
      <c r="B418" s="265" t="s">
        <v>1</v>
      </c>
      <c r="C418" s="268" t="s">
        <v>40</v>
      </c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70"/>
      <c r="U418" s="271" t="s">
        <v>61</v>
      </c>
      <c r="V418" s="271"/>
      <c r="W418" s="272"/>
    </row>
    <row r="419" spans="1:23" ht="15.75" x14ac:dyDescent="0.3">
      <c r="A419" s="263"/>
      <c r="B419" s="266"/>
      <c r="C419" s="259" t="s">
        <v>62</v>
      </c>
      <c r="D419" s="275"/>
      <c r="E419" s="275"/>
      <c r="F419" s="255" t="s">
        <v>63</v>
      </c>
      <c r="G419" s="256"/>
      <c r="H419" s="257"/>
      <c r="I419" s="256" t="s">
        <v>64</v>
      </c>
      <c r="J419" s="256"/>
      <c r="K419" s="256"/>
      <c r="L419" s="255" t="s">
        <v>65</v>
      </c>
      <c r="M419" s="256"/>
      <c r="N419" s="257"/>
      <c r="O419" s="276" t="s">
        <v>66</v>
      </c>
      <c r="P419" s="276"/>
      <c r="Q419" s="276"/>
      <c r="R419" s="255" t="s">
        <v>67</v>
      </c>
      <c r="S419" s="256"/>
      <c r="T419" s="257"/>
      <c r="U419" s="273"/>
      <c r="V419" s="273"/>
      <c r="W419" s="274"/>
    </row>
    <row r="420" spans="1:23" ht="16.5" thickBot="1" x14ac:dyDescent="0.35">
      <c r="A420" s="264"/>
      <c r="B420" s="267"/>
      <c r="C420" s="43" t="s">
        <v>47</v>
      </c>
      <c r="D420" s="44" t="s">
        <v>48</v>
      </c>
      <c r="E420" s="45" t="s">
        <v>103</v>
      </c>
      <c r="F420" s="43" t="s">
        <v>47</v>
      </c>
      <c r="G420" s="44" t="s">
        <v>48</v>
      </c>
      <c r="H420" s="45" t="s">
        <v>103</v>
      </c>
      <c r="I420" s="55" t="s">
        <v>47</v>
      </c>
      <c r="J420" s="44" t="s">
        <v>48</v>
      </c>
      <c r="K420" s="45" t="s">
        <v>103</v>
      </c>
      <c r="L420" s="43" t="s">
        <v>47</v>
      </c>
      <c r="M420" s="44" t="s">
        <v>48</v>
      </c>
      <c r="N420" s="45" t="s">
        <v>103</v>
      </c>
      <c r="O420" s="55" t="s">
        <v>47</v>
      </c>
      <c r="P420" s="75" t="s">
        <v>48</v>
      </c>
      <c r="Q420" s="99" t="s">
        <v>103</v>
      </c>
      <c r="R420" s="55" t="s">
        <v>47</v>
      </c>
      <c r="S420" s="75" t="s">
        <v>48</v>
      </c>
      <c r="T420" s="45" t="s">
        <v>103</v>
      </c>
      <c r="U420" s="43" t="s">
        <v>47</v>
      </c>
      <c r="V420" s="44" t="s">
        <v>48</v>
      </c>
      <c r="W420" s="45" t="s">
        <v>103</v>
      </c>
    </row>
    <row r="421" spans="1:23" ht="17.25" thickTop="1" thickBot="1" x14ac:dyDescent="0.35">
      <c r="A421" s="3" t="s">
        <v>3</v>
      </c>
      <c r="B421" s="20" t="s">
        <v>4</v>
      </c>
      <c r="C421" s="3" t="s">
        <v>68</v>
      </c>
      <c r="D421" s="4" t="s">
        <v>69</v>
      </c>
      <c r="E421" s="5" t="s">
        <v>70</v>
      </c>
      <c r="F421" s="3" t="s">
        <v>71</v>
      </c>
      <c r="G421" s="4" t="s">
        <v>72</v>
      </c>
      <c r="H421" s="5" t="s">
        <v>73</v>
      </c>
      <c r="I421" s="56" t="s">
        <v>74</v>
      </c>
      <c r="J421" s="4" t="s">
        <v>75</v>
      </c>
      <c r="K421" s="5" t="s">
        <v>76</v>
      </c>
      <c r="L421" s="3" t="s">
        <v>77</v>
      </c>
      <c r="M421" s="4" t="s">
        <v>78</v>
      </c>
      <c r="N421" s="5" t="s">
        <v>79</v>
      </c>
      <c r="O421" s="56" t="s">
        <v>80</v>
      </c>
      <c r="P421" s="76" t="s">
        <v>81</v>
      </c>
      <c r="Q421" s="103" t="s">
        <v>82</v>
      </c>
      <c r="R421" s="56" t="s">
        <v>83</v>
      </c>
      <c r="S421" s="76" t="s">
        <v>84</v>
      </c>
      <c r="T421" s="5" t="s">
        <v>85</v>
      </c>
      <c r="U421" s="3" t="s">
        <v>86</v>
      </c>
      <c r="V421" s="4" t="s">
        <v>87</v>
      </c>
      <c r="W421" s="5" t="s">
        <v>88</v>
      </c>
    </row>
    <row r="422" spans="1:23" ht="16.5" thickTop="1" x14ac:dyDescent="0.3">
      <c r="A422" s="6" t="s">
        <v>3</v>
      </c>
      <c r="B422" s="21" t="s">
        <v>23</v>
      </c>
      <c r="C422" s="183">
        <v>0</v>
      </c>
      <c r="D422" s="183">
        <v>0</v>
      </c>
      <c r="E422" s="12">
        <f>2*D422</f>
        <v>0</v>
      </c>
      <c r="F422" s="183">
        <v>0</v>
      </c>
      <c r="G422" s="183">
        <v>0</v>
      </c>
      <c r="H422" s="12">
        <f>2*G422</f>
        <v>0</v>
      </c>
      <c r="I422" s="183">
        <v>0</v>
      </c>
      <c r="J422" s="183">
        <v>0</v>
      </c>
      <c r="K422" s="12">
        <f>2*J422</f>
        <v>0</v>
      </c>
      <c r="L422" s="183">
        <v>0</v>
      </c>
      <c r="M422" s="183">
        <v>0</v>
      </c>
      <c r="N422" s="12">
        <f>2*M422</f>
        <v>0</v>
      </c>
      <c r="O422" s="67"/>
      <c r="P422" s="183">
        <v>0</v>
      </c>
      <c r="Q422" s="93">
        <f>2*P422</f>
        <v>0</v>
      </c>
      <c r="R422" s="242">
        <v>0</v>
      </c>
      <c r="S422" s="242">
        <v>0</v>
      </c>
      <c r="T422" s="12">
        <f>2*S422</f>
        <v>0</v>
      </c>
      <c r="U422" s="30">
        <f t="shared" ref="U422:W437" si="83">U390+C422+F422+I422+L422+O422+R422</f>
        <v>0</v>
      </c>
      <c r="V422" s="30">
        <f t="shared" si="83"/>
        <v>0</v>
      </c>
      <c r="W422" s="35">
        <f t="shared" si="83"/>
        <v>0</v>
      </c>
    </row>
    <row r="423" spans="1:23" ht="15.75" x14ac:dyDescent="0.3">
      <c r="A423" s="8" t="s">
        <v>4</v>
      </c>
      <c r="B423" s="22" t="s">
        <v>29</v>
      </c>
      <c r="C423" s="183">
        <v>0</v>
      </c>
      <c r="D423" s="183">
        <v>0</v>
      </c>
      <c r="E423" s="12">
        <f>0*D423</f>
        <v>0</v>
      </c>
      <c r="F423" s="183">
        <v>0</v>
      </c>
      <c r="G423" s="183">
        <v>0</v>
      </c>
      <c r="H423" s="12">
        <f>0*G423</f>
        <v>0</v>
      </c>
      <c r="I423" s="183">
        <v>0</v>
      </c>
      <c r="J423" s="183">
        <v>0</v>
      </c>
      <c r="K423" s="12">
        <f>0*J423</f>
        <v>0</v>
      </c>
      <c r="L423" s="183">
        <v>0</v>
      </c>
      <c r="M423" s="183">
        <v>0</v>
      </c>
      <c r="N423" s="12">
        <f>0*M423</f>
        <v>0</v>
      </c>
      <c r="O423" s="67"/>
      <c r="P423" s="183">
        <v>0</v>
      </c>
      <c r="Q423" s="93">
        <f>0*P423</f>
        <v>0</v>
      </c>
      <c r="R423" s="242">
        <v>0</v>
      </c>
      <c r="S423" s="242">
        <v>0</v>
      </c>
      <c r="T423" s="12">
        <f>0*S423</f>
        <v>0</v>
      </c>
      <c r="U423" s="30">
        <f t="shared" si="83"/>
        <v>0</v>
      </c>
      <c r="V423" s="30">
        <f t="shared" si="83"/>
        <v>0</v>
      </c>
      <c r="W423" s="35">
        <f t="shared" si="83"/>
        <v>0</v>
      </c>
    </row>
    <row r="424" spans="1:23" ht="15.75" x14ac:dyDescent="0.3">
      <c r="A424" s="8" t="s">
        <v>5</v>
      </c>
      <c r="B424" s="22" t="s">
        <v>30</v>
      </c>
      <c r="C424" s="183">
        <v>1</v>
      </c>
      <c r="D424" s="183">
        <v>1</v>
      </c>
      <c r="E424" s="12">
        <f>2.08*D424</f>
        <v>2.08</v>
      </c>
      <c r="F424" s="183">
        <v>1</v>
      </c>
      <c r="G424" s="183">
        <v>1</v>
      </c>
      <c r="H424" s="12">
        <f>2.08*G424</f>
        <v>2.08</v>
      </c>
      <c r="I424" s="183">
        <v>1</v>
      </c>
      <c r="J424" s="183">
        <v>1</v>
      </c>
      <c r="K424" s="12">
        <f>2.08*J424</f>
        <v>2.08</v>
      </c>
      <c r="L424" s="183">
        <v>1</v>
      </c>
      <c r="M424" s="183">
        <v>1</v>
      </c>
      <c r="N424" s="12">
        <f>2.08*M424</f>
        <v>2.08</v>
      </c>
      <c r="O424" s="67"/>
      <c r="P424" s="183">
        <v>0</v>
      </c>
      <c r="Q424" s="93">
        <f>2.08*P424</f>
        <v>0</v>
      </c>
      <c r="R424" s="242">
        <v>1</v>
      </c>
      <c r="S424" s="242">
        <v>1</v>
      </c>
      <c r="T424" s="12">
        <f>2.08*S424</f>
        <v>2.08</v>
      </c>
      <c r="U424" s="30">
        <f t="shared" si="83"/>
        <v>11</v>
      </c>
      <c r="V424" s="30">
        <f t="shared" si="83"/>
        <v>11</v>
      </c>
      <c r="W424" s="35">
        <f t="shared" si="83"/>
        <v>22.879999999999995</v>
      </c>
    </row>
    <row r="425" spans="1:23" ht="15.75" x14ac:dyDescent="0.3">
      <c r="A425" s="8" t="s">
        <v>6</v>
      </c>
      <c r="B425" s="22" t="s">
        <v>38</v>
      </c>
      <c r="C425" s="183">
        <v>0</v>
      </c>
      <c r="D425" s="183">
        <v>0</v>
      </c>
      <c r="E425" s="12">
        <f>1.85*D425</f>
        <v>0</v>
      </c>
      <c r="F425" s="183">
        <v>0</v>
      </c>
      <c r="G425" s="183">
        <v>0</v>
      </c>
      <c r="H425" s="12">
        <f>1.85*G425</f>
        <v>0</v>
      </c>
      <c r="I425" s="183">
        <v>0</v>
      </c>
      <c r="J425" s="183">
        <v>0</v>
      </c>
      <c r="K425" s="12">
        <f>1.85*J425</f>
        <v>0</v>
      </c>
      <c r="L425" s="183">
        <v>0</v>
      </c>
      <c r="M425" s="183">
        <v>0</v>
      </c>
      <c r="N425" s="12">
        <f>1.85*M425</f>
        <v>0</v>
      </c>
      <c r="O425" s="67"/>
      <c r="P425" s="183">
        <v>0</v>
      </c>
      <c r="Q425" s="93">
        <f>1.85*P425</f>
        <v>0</v>
      </c>
      <c r="R425" s="242">
        <v>0</v>
      </c>
      <c r="S425" s="242">
        <v>0</v>
      </c>
      <c r="T425" s="12">
        <f>1.85*S425</f>
        <v>0</v>
      </c>
      <c r="U425" s="30">
        <f t="shared" si="83"/>
        <v>0</v>
      </c>
      <c r="V425" s="30">
        <f t="shared" si="83"/>
        <v>0</v>
      </c>
      <c r="W425" s="35">
        <f t="shared" si="83"/>
        <v>0</v>
      </c>
    </row>
    <row r="426" spans="1:23" ht="15.75" x14ac:dyDescent="0.3">
      <c r="A426" s="8" t="s">
        <v>7</v>
      </c>
      <c r="B426" s="22" t="s">
        <v>36</v>
      </c>
      <c r="C426" s="183">
        <v>0</v>
      </c>
      <c r="D426" s="183">
        <v>0</v>
      </c>
      <c r="E426" s="12">
        <f>0*D426</f>
        <v>0</v>
      </c>
      <c r="F426" s="183">
        <v>0</v>
      </c>
      <c r="G426" s="183">
        <v>0</v>
      </c>
      <c r="H426" s="12">
        <f>0*G426</f>
        <v>0</v>
      </c>
      <c r="I426" s="183">
        <v>0</v>
      </c>
      <c r="J426" s="183">
        <v>0</v>
      </c>
      <c r="K426" s="12">
        <f>0*J426</f>
        <v>0</v>
      </c>
      <c r="L426" s="183">
        <v>0</v>
      </c>
      <c r="M426" s="183">
        <v>0</v>
      </c>
      <c r="N426" s="12">
        <f>0*M426</f>
        <v>0</v>
      </c>
      <c r="O426" s="67"/>
      <c r="P426" s="183">
        <v>0</v>
      </c>
      <c r="Q426" s="93">
        <f>0*P426</f>
        <v>0</v>
      </c>
      <c r="R426" s="242">
        <v>2</v>
      </c>
      <c r="S426" s="242">
        <v>0</v>
      </c>
      <c r="T426" s="12">
        <f>0*S426</f>
        <v>0</v>
      </c>
      <c r="U426" s="30">
        <f t="shared" si="83"/>
        <v>2</v>
      </c>
      <c r="V426" s="30">
        <f t="shared" si="83"/>
        <v>0</v>
      </c>
      <c r="W426" s="35">
        <f t="shared" si="83"/>
        <v>0</v>
      </c>
    </row>
    <row r="427" spans="1:23" ht="15.75" x14ac:dyDescent="0.3">
      <c r="A427" s="8" t="s">
        <v>8</v>
      </c>
      <c r="B427" s="22" t="s">
        <v>24</v>
      </c>
      <c r="C427" s="183">
        <v>0</v>
      </c>
      <c r="D427" s="183">
        <v>0</v>
      </c>
      <c r="E427" s="12">
        <f>1.95*D427</f>
        <v>0</v>
      </c>
      <c r="F427" s="183">
        <v>0</v>
      </c>
      <c r="G427" s="183">
        <v>0</v>
      </c>
      <c r="H427" s="12">
        <f>1.95*G427</f>
        <v>0</v>
      </c>
      <c r="I427" s="183">
        <v>0</v>
      </c>
      <c r="J427" s="183">
        <v>0</v>
      </c>
      <c r="K427" s="12">
        <f>1.95*J427</f>
        <v>0</v>
      </c>
      <c r="L427" s="183">
        <v>0</v>
      </c>
      <c r="M427" s="183">
        <v>0</v>
      </c>
      <c r="N427" s="12">
        <f>1.95*M427</f>
        <v>0</v>
      </c>
      <c r="O427" s="67"/>
      <c r="P427" s="183">
        <v>0</v>
      </c>
      <c r="Q427" s="93">
        <f>1.95*P427</f>
        <v>0</v>
      </c>
      <c r="R427" s="242">
        <v>0</v>
      </c>
      <c r="S427" s="242">
        <v>0</v>
      </c>
      <c r="T427" s="12">
        <f>1.95*S427</f>
        <v>0</v>
      </c>
      <c r="U427" s="30">
        <f t="shared" si="83"/>
        <v>0</v>
      </c>
      <c r="V427" s="30">
        <f t="shared" si="83"/>
        <v>0</v>
      </c>
      <c r="W427" s="35">
        <f t="shared" si="83"/>
        <v>0</v>
      </c>
    </row>
    <row r="428" spans="1:23" ht="15.75" x14ac:dyDescent="0.3">
      <c r="A428" s="8" t="s">
        <v>9</v>
      </c>
      <c r="B428" s="22" t="s">
        <v>96</v>
      </c>
      <c r="C428" s="183">
        <v>0</v>
      </c>
      <c r="D428" s="183">
        <v>0</v>
      </c>
      <c r="E428" s="12">
        <f>1.69*D428</f>
        <v>0</v>
      </c>
      <c r="F428" s="183">
        <v>0</v>
      </c>
      <c r="G428" s="183">
        <v>0</v>
      </c>
      <c r="H428" s="12">
        <f>1.69*G428</f>
        <v>0</v>
      </c>
      <c r="I428" s="183">
        <v>0</v>
      </c>
      <c r="J428" s="183">
        <v>0</v>
      </c>
      <c r="K428" s="12">
        <f>1.69*J428</f>
        <v>0</v>
      </c>
      <c r="L428" s="183">
        <v>0</v>
      </c>
      <c r="M428" s="183">
        <v>0</v>
      </c>
      <c r="N428" s="12">
        <f>1.69*M428</f>
        <v>0</v>
      </c>
      <c r="O428" s="67"/>
      <c r="P428" s="183">
        <v>0</v>
      </c>
      <c r="Q428" s="93">
        <f>1.69*P428</f>
        <v>0</v>
      </c>
      <c r="R428" s="242">
        <v>0</v>
      </c>
      <c r="S428" s="242">
        <v>0</v>
      </c>
      <c r="T428" s="12">
        <f>1.69*S428</f>
        <v>0</v>
      </c>
      <c r="U428" s="30">
        <f t="shared" si="83"/>
        <v>0</v>
      </c>
      <c r="V428" s="30">
        <f t="shared" si="83"/>
        <v>0</v>
      </c>
      <c r="W428" s="35">
        <f t="shared" si="83"/>
        <v>0</v>
      </c>
    </row>
    <row r="429" spans="1:23" ht="15.75" x14ac:dyDescent="0.3">
      <c r="A429" s="8" t="s">
        <v>10</v>
      </c>
      <c r="B429" s="22" t="s">
        <v>97</v>
      </c>
      <c r="C429" s="183">
        <v>0</v>
      </c>
      <c r="D429" s="183">
        <v>0</v>
      </c>
      <c r="E429" s="12">
        <f>2.36*D429</f>
        <v>0</v>
      </c>
      <c r="F429" s="183">
        <v>1</v>
      </c>
      <c r="G429" s="183">
        <v>0</v>
      </c>
      <c r="H429" s="12">
        <f>2.36*G429</f>
        <v>0</v>
      </c>
      <c r="I429" s="183">
        <v>0</v>
      </c>
      <c r="J429" s="183">
        <v>0</v>
      </c>
      <c r="K429" s="12">
        <f>2.36*J429</f>
        <v>0</v>
      </c>
      <c r="L429" s="183">
        <v>0</v>
      </c>
      <c r="M429" s="183">
        <v>0</v>
      </c>
      <c r="N429" s="12">
        <f>2.36*M429</f>
        <v>0</v>
      </c>
      <c r="O429" s="67"/>
      <c r="P429" s="183">
        <v>0</v>
      </c>
      <c r="Q429" s="93">
        <f>2.36*P429</f>
        <v>0</v>
      </c>
      <c r="R429" s="242">
        <v>0</v>
      </c>
      <c r="S429" s="242">
        <v>1</v>
      </c>
      <c r="T429" s="12">
        <f>2.36*S429</f>
        <v>2.36</v>
      </c>
      <c r="U429" s="30">
        <f t="shared" si="83"/>
        <v>3</v>
      </c>
      <c r="V429" s="30">
        <f t="shared" si="83"/>
        <v>4</v>
      </c>
      <c r="W429" s="35">
        <f t="shared" si="83"/>
        <v>9.44</v>
      </c>
    </row>
    <row r="430" spans="1:23" ht="15.75" x14ac:dyDescent="0.3">
      <c r="A430" s="8" t="s">
        <v>11</v>
      </c>
      <c r="B430" s="22" t="s">
        <v>33</v>
      </c>
      <c r="C430" s="183">
        <v>1</v>
      </c>
      <c r="D430" s="183">
        <v>0</v>
      </c>
      <c r="E430" s="12">
        <f>1.92*D430</f>
        <v>0</v>
      </c>
      <c r="F430" s="183">
        <v>0</v>
      </c>
      <c r="G430" s="183">
        <v>1</v>
      </c>
      <c r="H430" s="12">
        <f>1.92*G430</f>
        <v>1.92</v>
      </c>
      <c r="I430" s="183">
        <v>0</v>
      </c>
      <c r="J430" s="183">
        <v>0</v>
      </c>
      <c r="K430" s="12">
        <f>1.92*J430</f>
        <v>0</v>
      </c>
      <c r="L430" s="183">
        <v>1</v>
      </c>
      <c r="M430" s="183">
        <v>0</v>
      </c>
      <c r="N430" s="12">
        <f>1.92*M430</f>
        <v>0</v>
      </c>
      <c r="O430" s="67"/>
      <c r="P430" s="183">
        <v>1</v>
      </c>
      <c r="Q430" s="93">
        <f>1.92*P430</f>
        <v>1.92</v>
      </c>
      <c r="R430" s="242">
        <v>0</v>
      </c>
      <c r="S430" s="242">
        <v>0</v>
      </c>
      <c r="T430" s="12">
        <f>1.92*S430</f>
        <v>0</v>
      </c>
      <c r="U430" s="30">
        <f t="shared" si="83"/>
        <v>5</v>
      </c>
      <c r="V430" s="30">
        <f t="shared" si="83"/>
        <v>6</v>
      </c>
      <c r="W430" s="35">
        <f t="shared" si="83"/>
        <v>11.52</v>
      </c>
    </row>
    <row r="431" spans="1:23" ht="15.75" x14ac:dyDescent="0.3">
      <c r="A431" s="8" t="s">
        <v>12</v>
      </c>
      <c r="B431" s="22" t="s">
        <v>27</v>
      </c>
      <c r="C431" s="183">
        <v>0</v>
      </c>
      <c r="D431" s="183">
        <v>0</v>
      </c>
      <c r="E431" s="12">
        <f>2.01*D431</f>
        <v>0</v>
      </c>
      <c r="F431" s="183">
        <v>0</v>
      </c>
      <c r="G431" s="183">
        <v>0</v>
      </c>
      <c r="H431" s="12">
        <f>2.01*G431</f>
        <v>0</v>
      </c>
      <c r="I431" s="183">
        <v>0</v>
      </c>
      <c r="J431" s="183">
        <v>0</v>
      </c>
      <c r="K431" s="12">
        <f>2.01*J431</f>
        <v>0</v>
      </c>
      <c r="L431" s="183">
        <v>0</v>
      </c>
      <c r="M431" s="183">
        <v>0</v>
      </c>
      <c r="N431" s="12">
        <f>2.01*M431</f>
        <v>0</v>
      </c>
      <c r="O431" s="67"/>
      <c r="P431" s="183">
        <v>0</v>
      </c>
      <c r="Q431" s="93">
        <f>2.01*P431</f>
        <v>0</v>
      </c>
      <c r="R431" s="242">
        <v>0</v>
      </c>
      <c r="S431" s="242">
        <v>0</v>
      </c>
      <c r="T431" s="12">
        <f>2.01*S431</f>
        <v>0</v>
      </c>
      <c r="U431" s="30">
        <f t="shared" si="83"/>
        <v>0</v>
      </c>
      <c r="V431" s="30">
        <f t="shared" si="83"/>
        <v>0</v>
      </c>
      <c r="W431" s="35">
        <f t="shared" si="83"/>
        <v>0</v>
      </c>
    </row>
    <row r="432" spans="1:23" ht="15.75" x14ac:dyDescent="0.3">
      <c r="A432" s="8" t="s">
        <v>13</v>
      </c>
      <c r="B432" s="22" t="s">
        <v>31</v>
      </c>
      <c r="C432" s="183">
        <v>0</v>
      </c>
      <c r="D432" s="183">
        <v>0</v>
      </c>
      <c r="E432" s="12">
        <f>1.96*D432</f>
        <v>0</v>
      </c>
      <c r="F432" s="183">
        <v>0</v>
      </c>
      <c r="G432" s="183">
        <v>0</v>
      </c>
      <c r="H432" s="12">
        <f>1.96*G432</f>
        <v>0</v>
      </c>
      <c r="I432" s="183">
        <v>0</v>
      </c>
      <c r="J432" s="183">
        <v>0</v>
      </c>
      <c r="K432" s="12">
        <f>1.96*J432</f>
        <v>0</v>
      </c>
      <c r="L432" s="183">
        <v>0</v>
      </c>
      <c r="M432" s="183">
        <v>0</v>
      </c>
      <c r="N432" s="12">
        <f>1.96*M432</f>
        <v>0</v>
      </c>
      <c r="O432" s="67"/>
      <c r="P432" s="183">
        <v>0</v>
      </c>
      <c r="Q432" s="93">
        <f>1.96*P432</f>
        <v>0</v>
      </c>
      <c r="R432" s="242">
        <v>0</v>
      </c>
      <c r="S432" s="242">
        <v>0</v>
      </c>
      <c r="T432" s="12">
        <f>1.96*S432</f>
        <v>0</v>
      </c>
      <c r="U432" s="30">
        <f t="shared" si="83"/>
        <v>0</v>
      </c>
      <c r="V432" s="30">
        <f t="shared" si="83"/>
        <v>0</v>
      </c>
      <c r="W432" s="35">
        <f t="shared" si="83"/>
        <v>0</v>
      </c>
    </row>
    <row r="433" spans="1:23" ht="15.75" x14ac:dyDescent="0.3">
      <c r="A433" s="8" t="s">
        <v>14</v>
      </c>
      <c r="B433" s="22" t="s">
        <v>32</v>
      </c>
      <c r="C433" s="183">
        <v>3</v>
      </c>
      <c r="D433" s="183">
        <v>2</v>
      </c>
      <c r="E433" s="12">
        <f>2.4*D433</f>
        <v>4.8</v>
      </c>
      <c r="F433" s="183">
        <v>0</v>
      </c>
      <c r="G433" s="183">
        <v>0</v>
      </c>
      <c r="H433" s="12">
        <f>2.4*G433</f>
        <v>0</v>
      </c>
      <c r="I433" s="183">
        <v>0</v>
      </c>
      <c r="J433" s="183">
        <v>3</v>
      </c>
      <c r="K433" s="12">
        <f>2.4*J433</f>
        <v>7.1999999999999993</v>
      </c>
      <c r="L433" s="183">
        <v>0</v>
      </c>
      <c r="M433" s="183">
        <v>0</v>
      </c>
      <c r="N433" s="12">
        <f>2.4*M433</f>
        <v>0</v>
      </c>
      <c r="O433" s="67"/>
      <c r="P433" s="183">
        <v>0</v>
      </c>
      <c r="Q433" s="93">
        <f>2.4*P433</f>
        <v>0</v>
      </c>
      <c r="R433" s="242">
        <v>0</v>
      </c>
      <c r="S433" s="242">
        <v>3</v>
      </c>
      <c r="T433" s="12">
        <f>2.4*S433</f>
        <v>7.1999999999999993</v>
      </c>
      <c r="U433" s="30">
        <f t="shared" si="83"/>
        <v>11</v>
      </c>
      <c r="V433" s="30">
        <f t="shared" si="83"/>
        <v>11</v>
      </c>
      <c r="W433" s="35">
        <f t="shared" si="83"/>
        <v>26.4</v>
      </c>
    </row>
    <row r="434" spans="1:23" ht="15.75" x14ac:dyDescent="0.3">
      <c r="A434" s="8" t="s">
        <v>15</v>
      </c>
      <c r="B434" s="22" t="s">
        <v>98</v>
      </c>
      <c r="C434" s="183">
        <v>0</v>
      </c>
      <c r="D434" s="183">
        <v>0</v>
      </c>
      <c r="E434" s="12">
        <f>1.83*D434</f>
        <v>0</v>
      </c>
      <c r="F434" s="183">
        <v>0</v>
      </c>
      <c r="G434" s="183">
        <v>0</v>
      </c>
      <c r="H434" s="12">
        <f>1.83*G434</f>
        <v>0</v>
      </c>
      <c r="I434" s="183">
        <v>0</v>
      </c>
      <c r="J434" s="183">
        <v>0</v>
      </c>
      <c r="K434" s="12">
        <f>1.83*J434</f>
        <v>0</v>
      </c>
      <c r="L434" s="183">
        <v>0</v>
      </c>
      <c r="M434" s="183">
        <v>0</v>
      </c>
      <c r="N434" s="12">
        <f>1.83*M434</f>
        <v>0</v>
      </c>
      <c r="O434" s="67"/>
      <c r="P434" s="183">
        <v>0</v>
      </c>
      <c r="Q434" s="93">
        <f>1.83*P434</f>
        <v>0</v>
      </c>
      <c r="R434" s="242">
        <v>0</v>
      </c>
      <c r="S434" s="242">
        <v>0</v>
      </c>
      <c r="T434" s="12">
        <f>1.83*S434</f>
        <v>0</v>
      </c>
      <c r="U434" s="30">
        <f t="shared" si="83"/>
        <v>0</v>
      </c>
      <c r="V434" s="30">
        <f t="shared" si="83"/>
        <v>0</v>
      </c>
      <c r="W434" s="35">
        <f t="shared" si="83"/>
        <v>0</v>
      </c>
    </row>
    <row r="435" spans="1:23" ht="15.75" x14ac:dyDescent="0.3">
      <c r="A435" s="8" t="s">
        <v>16</v>
      </c>
      <c r="B435" s="22" t="s">
        <v>99</v>
      </c>
      <c r="C435" s="183">
        <v>0</v>
      </c>
      <c r="D435" s="183">
        <v>0</v>
      </c>
      <c r="E435" s="12">
        <f>1.9*D435</f>
        <v>0</v>
      </c>
      <c r="F435" s="183">
        <v>0</v>
      </c>
      <c r="G435" s="183">
        <v>0</v>
      </c>
      <c r="H435" s="12">
        <f>1.9*G435</f>
        <v>0</v>
      </c>
      <c r="I435" s="183">
        <v>0</v>
      </c>
      <c r="J435" s="183">
        <v>0</v>
      </c>
      <c r="K435" s="12">
        <f>1.9*J435</f>
        <v>0</v>
      </c>
      <c r="L435" s="183">
        <v>0</v>
      </c>
      <c r="M435" s="183">
        <v>0</v>
      </c>
      <c r="N435" s="12">
        <f>1.9*M435</f>
        <v>0</v>
      </c>
      <c r="O435" s="67"/>
      <c r="P435" s="183">
        <v>0</v>
      </c>
      <c r="Q435" s="93">
        <f>1.9*P435</f>
        <v>0</v>
      </c>
      <c r="R435" s="242">
        <v>1</v>
      </c>
      <c r="S435" s="242">
        <v>0</v>
      </c>
      <c r="T435" s="12">
        <f>1.9*S435</f>
        <v>0</v>
      </c>
      <c r="U435" s="30">
        <f t="shared" si="83"/>
        <v>1</v>
      </c>
      <c r="V435" s="30">
        <f t="shared" si="83"/>
        <v>1</v>
      </c>
      <c r="W435" s="35">
        <f t="shared" si="83"/>
        <v>1.9</v>
      </c>
    </row>
    <row r="436" spans="1:23" ht="15.75" x14ac:dyDescent="0.3">
      <c r="A436" s="8" t="s">
        <v>17</v>
      </c>
      <c r="B436" s="22" t="s">
        <v>26</v>
      </c>
      <c r="C436" s="183">
        <v>0</v>
      </c>
      <c r="D436" s="183">
        <v>0</v>
      </c>
      <c r="E436" s="12">
        <f>1.9*D436</f>
        <v>0</v>
      </c>
      <c r="F436" s="183">
        <v>0</v>
      </c>
      <c r="G436" s="183">
        <v>0</v>
      </c>
      <c r="H436" s="12">
        <f>1.9*G436</f>
        <v>0</v>
      </c>
      <c r="I436" s="183">
        <v>0</v>
      </c>
      <c r="J436" s="183">
        <v>1</v>
      </c>
      <c r="K436" s="12">
        <f>1.9*J436</f>
        <v>1.9</v>
      </c>
      <c r="L436" s="183">
        <v>0</v>
      </c>
      <c r="M436" s="183">
        <v>0</v>
      </c>
      <c r="N436" s="12">
        <f>1.9*M436</f>
        <v>0</v>
      </c>
      <c r="O436" s="67"/>
      <c r="P436" s="183">
        <v>0</v>
      </c>
      <c r="Q436" s="93">
        <f>1.9*P436</f>
        <v>0</v>
      </c>
      <c r="R436" s="242">
        <v>0</v>
      </c>
      <c r="S436" s="242">
        <v>0</v>
      </c>
      <c r="T436" s="12">
        <f>1.9*S436</f>
        <v>0</v>
      </c>
      <c r="U436" s="30">
        <f t="shared" si="83"/>
        <v>0</v>
      </c>
      <c r="V436" s="30">
        <f t="shared" si="83"/>
        <v>1</v>
      </c>
      <c r="W436" s="35">
        <f t="shared" si="83"/>
        <v>1.9</v>
      </c>
    </row>
    <row r="437" spans="1:23" ht="15.75" x14ac:dyDescent="0.3">
      <c r="A437" s="8" t="s">
        <v>18</v>
      </c>
      <c r="B437" s="22" t="s">
        <v>104</v>
      </c>
      <c r="C437" s="183">
        <v>0</v>
      </c>
      <c r="D437" s="183">
        <v>0</v>
      </c>
      <c r="E437" s="12">
        <f>0*D437</f>
        <v>0</v>
      </c>
      <c r="F437" s="183">
        <v>0</v>
      </c>
      <c r="G437" s="183">
        <v>0</v>
      </c>
      <c r="H437" s="12">
        <f>0*G437</f>
        <v>0</v>
      </c>
      <c r="I437" s="183">
        <v>0</v>
      </c>
      <c r="J437" s="183">
        <v>0</v>
      </c>
      <c r="K437" s="12">
        <f>0*J437</f>
        <v>0</v>
      </c>
      <c r="L437" s="183">
        <v>0</v>
      </c>
      <c r="M437" s="183">
        <v>0</v>
      </c>
      <c r="N437" s="12">
        <f>0*M437</f>
        <v>0</v>
      </c>
      <c r="O437" s="67"/>
      <c r="P437" s="183">
        <v>0</v>
      </c>
      <c r="Q437" s="93">
        <f>0*P437</f>
        <v>0</v>
      </c>
      <c r="R437" s="242">
        <v>0</v>
      </c>
      <c r="S437" s="242">
        <v>0</v>
      </c>
      <c r="T437" s="12">
        <f>0*S437</f>
        <v>0</v>
      </c>
      <c r="U437" s="30">
        <f t="shared" si="83"/>
        <v>0</v>
      </c>
      <c r="V437" s="30">
        <f>V405+D437+G437+J437+M437+P437+S437</f>
        <v>0</v>
      </c>
      <c r="W437" s="35">
        <f t="shared" si="83"/>
        <v>0</v>
      </c>
    </row>
    <row r="438" spans="1:23" ht="15.75" x14ac:dyDescent="0.3">
      <c r="A438" s="8" t="s">
        <v>19</v>
      </c>
      <c r="B438" s="22" t="s">
        <v>34</v>
      </c>
      <c r="C438" s="183">
        <v>1</v>
      </c>
      <c r="D438" s="183">
        <v>1</v>
      </c>
      <c r="E438" s="12">
        <f>1.89*D438</f>
        <v>1.89</v>
      </c>
      <c r="F438" s="183">
        <v>0</v>
      </c>
      <c r="G438" s="183">
        <v>0</v>
      </c>
      <c r="H438" s="12">
        <f>1.89*G438</f>
        <v>0</v>
      </c>
      <c r="I438" s="183">
        <v>1</v>
      </c>
      <c r="J438" s="183">
        <v>1</v>
      </c>
      <c r="K438" s="12">
        <f>1.89*J438</f>
        <v>1.89</v>
      </c>
      <c r="L438" s="183">
        <v>0</v>
      </c>
      <c r="M438" s="183">
        <v>0</v>
      </c>
      <c r="N438" s="12">
        <f>1.89*M438</f>
        <v>0</v>
      </c>
      <c r="O438" s="67"/>
      <c r="P438" s="183">
        <v>0</v>
      </c>
      <c r="Q438" s="93">
        <f>1.89*P438</f>
        <v>0</v>
      </c>
      <c r="R438" s="242">
        <v>1</v>
      </c>
      <c r="S438" s="242">
        <v>1</v>
      </c>
      <c r="T438" s="12">
        <f>1.89*S438</f>
        <v>1.89</v>
      </c>
      <c r="U438" s="30">
        <f t="shared" ref="U438:W442" si="84">U406+C438+F438+I438+L438+O438+R438</f>
        <v>3</v>
      </c>
      <c r="V438" s="30">
        <f t="shared" si="84"/>
        <v>3</v>
      </c>
      <c r="W438" s="35">
        <f t="shared" si="84"/>
        <v>5.67</v>
      </c>
    </row>
    <row r="439" spans="1:23" ht="15.75" x14ac:dyDescent="0.3">
      <c r="A439" s="8" t="s">
        <v>20</v>
      </c>
      <c r="B439" s="22" t="s">
        <v>37</v>
      </c>
      <c r="C439" s="183">
        <v>0</v>
      </c>
      <c r="D439" s="183">
        <v>0</v>
      </c>
      <c r="E439" s="12">
        <f>2.21*D439</f>
        <v>0</v>
      </c>
      <c r="F439" s="183">
        <v>0</v>
      </c>
      <c r="G439" s="183">
        <v>0</v>
      </c>
      <c r="H439" s="12">
        <f>2.21*G439</f>
        <v>0</v>
      </c>
      <c r="I439" s="183">
        <v>0</v>
      </c>
      <c r="J439" s="183">
        <v>0</v>
      </c>
      <c r="K439" s="12">
        <f>2.21*J439</f>
        <v>0</v>
      </c>
      <c r="L439" s="183">
        <v>0</v>
      </c>
      <c r="M439" s="183">
        <v>0</v>
      </c>
      <c r="N439" s="12">
        <f>2.21*M439</f>
        <v>0</v>
      </c>
      <c r="O439" s="67"/>
      <c r="P439" s="183">
        <v>0</v>
      </c>
      <c r="Q439" s="93">
        <f>2.21*P439</f>
        <v>0</v>
      </c>
      <c r="R439" s="242">
        <v>0</v>
      </c>
      <c r="S439" s="242">
        <v>0</v>
      </c>
      <c r="T439" s="12">
        <f>2.21*S439</f>
        <v>0</v>
      </c>
      <c r="U439" s="30">
        <f t="shared" si="84"/>
        <v>0</v>
      </c>
      <c r="V439" s="30">
        <f t="shared" si="84"/>
        <v>0</v>
      </c>
      <c r="W439" s="35">
        <f t="shared" si="84"/>
        <v>0</v>
      </c>
    </row>
    <row r="440" spans="1:23" ht="15.75" x14ac:dyDescent="0.3">
      <c r="A440" s="8" t="s">
        <v>21</v>
      </c>
      <c r="B440" s="22" t="s">
        <v>28</v>
      </c>
      <c r="C440" s="183">
        <v>0</v>
      </c>
      <c r="D440" s="183">
        <v>1</v>
      </c>
      <c r="E440" s="12">
        <f>1.9*D440</f>
        <v>1.9</v>
      </c>
      <c r="F440" s="183">
        <v>0</v>
      </c>
      <c r="G440" s="183">
        <v>0</v>
      </c>
      <c r="H440" s="12">
        <f>1.9*G440</f>
        <v>0</v>
      </c>
      <c r="I440" s="183">
        <v>0</v>
      </c>
      <c r="J440" s="183">
        <v>0</v>
      </c>
      <c r="K440" s="12">
        <f>1.9*J440</f>
        <v>0</v>
      </c>
      <c r="L440" s="183">
        <v>0</v>
      </c>
      <c r="M440" s="183">
        <v>0</v>
      </c>
      <c r="N440" s="12">
        <f>1.9*M440</f>
        <v>0</v>
      </c>
      <c r="O440" s="67"/>
      <c r="P440" s="183">
        <v>0</v>
      </c>
      <c r="Q440" s="93">
        <f>1.9*P440</f>
        <v>0</v>
      </c>
      <c r="R440" s="242">
        <v>0</v>
      </c>
      <c r="S440" s="242">
        <v>0</v>
      </c>
      <c r="T440" s="12">
        <f>1.9*S440</f>
        <v>0</v>
      </c>
      <c r="U440" s="30">
        <f t="shared" si="84"/>
        <v>1</v>
      </c>
      <c r="V440" s="30">
        <f t="shared" si="84"/>
        <v>2</v>
      </c>
      <c r="W440" s="35">
        <f t="shared" si="84"/>
        <v>3.8</v>
      </c>
    </row>
    <row r="441" spans="1:23" ht="15.75" x14ac:dyDescent="0.3">
      <c r="A441" s="10">
        <v>20</v>
      </c>
      <c r="B441" s="22" t="s">
        <v>25</v>
      </c>
      <c r="C441" s="183">
        <v>0</v>
      </c>
      <c r="D441" s="183">
        <v>0</v>
      </c>
      <c r="E441" s="12">
        <f>2.62*D441</f>
        <v>0</v>
      </c>
      <c r="F441" s="183">
        <v>0</v>
      </c>
      <c r="G441" s="183">
        <v>0</v>
      </c>
      <c r="H441" s="12">
        <f>2.62*G441</f>
        <v>0</v>
      </c>
      <c r="I441" s="183">
        <v>0</v>
      </c>
      <c r="J441" s="183">
        <v>0</v>
      </c>
      <c r="K441" s="12">
        <f>2.62*J441</f>
        <v>0</v>
      </c>
      <c r="L441" s="183">
        <v>0</v>
      </c>
      <c r="M441" s="183">
        <v>0</v>
      </c>
      <c r="N441" s="12">
        <f>2.62*M441</f>
        <v>0</v>
      </c>
      <c r="O441" s="67"/>
      <c r="P441" s="183">
        <v>0</v>
      </c>
      <c r="Q441" s="93">
        <f>2.62*P441</f>
        <v>0</v>
      </c>
      <c r="R441" s="242">
        <v>1</v>
      </c>
      <c r="S441" s="242">
        <v>0</v>
      </c>
      <c r="T441" s="12">
        <f>2.62*S441</f>
        <v>0</v>
      </c>
      <c r="U441" s="30">
        <f t="shared" si="84"/>
        <v>1</v>
      </c>
      <c r="V441" s="30">
        <f t="shared" si="84"/>
        <v>0</v>
      </c>
      <c r="W441" s="35">
        <f t="shared" si="84"/>
        <v>0</v>
      </c>
    </row>
    <row r="442" spans="1:23" ht="16.5" thickBot="1" x14ac:dyDescent="0.35">
      <c r="A442" s="10">
        <v>21</v>
      </c>
      <c r="B442" s="22" t="s">
        <v>39</v>
      </c>
      <c r="C442" s="183">
        <v>0</v>
      </c>
      <c r="D442" s="183">
        <v>0</v>
      </c>
      <c r="E442" s="12">
        <f>1.7*D442</f>
        <v>0</v>
      </c>
      <c r="F442" s="183">
        <v>0</v>
      </c>
      <c r="G442" s="183">
        <v>0</v>
      </c>
      <c r="H442" s="12">
        <f>1.7*G442</f>
        <v>0</v>
      </c>
      <c r="I442" s="183">
        <v>0</v>
      </c>
      <c r="J442" s="183">
        <v>0</v>
      </c>
      <c r="K442" s="12">
        <f>1.7*J442</f>
        <v>0</v>
      </c>
      <c r="L442" s="183">
        <v>0</v>
      </c>
      <c r="M442" s="183">
        <v>0</v>
      </c>
      <c r="N442" s="12">
        <f>1.7*M442</f>
        <v>0</v>
      </c>
      <c r="O442" s="67"/>
      <c r="P442" s="183">
        <v>0</v>
      </c>
      <c r="Q442" s="93">
        <f>1.7*P442</f>
        <v>0</v>
      </c>
      <c r="R442" s="242">
        <v>0</v>
      </c>
      <c r="S442" s="242">
        <v>0</v>
      </c>
      <c r="T442" s="12">
        <f>1.7*S442</f>
        <v>0</v>
      </c>
      <c r="U442" s="30">
        <f t="shared" si="84"/>
        <v>0</v>
      </c>
      <c r="V442" s="30">
        <f t="shared" si="84"/>
        <v>0</v>
      </c>
      <c r="W442" s="35">
        <f t="shared" si="84"/>
        <v>0</v>
      </c>
    </row>
    <row r="443" spans="1:23" ht="17.25" thickTop="1" thickBot="1" x14ac:dyDescent="0.35">
      <c r="A443" s="3"/>
      <c r="B443" s="23" t="s">
        <v>57</v>
      </c>
      <c r="C443" s="28">
        <f t="shared" ref="C443:W443" si="85">SUM(C422:C442)</f>
        <v>6</v>
      </c>
      <c r="D443" s="15">
        <f t="shared" si="85"/>
        <v>5</v>
      </c>
      <c r="E443" s="23">
        <f t="shared" si="85"/>
        <v>10.67</v>
      </c>
      <c r="F443" s="28">
        <f>SUM(F422:F442)</f>
        <v>2</v>
      </c>
      <c r="G443" s="15">
        <f t="shared" si="85"/>
        <v>2</v>
      </c>
      <c r="H443" s="23">
        <f t="shared" si="85"/>
        <v>4</v>
      </c>
      <c r="I443" s="60">
        <f t="shared" si="85"/>
        <v>2</v>
      </c>
      <c r="J443" s="15">
        <f t="shared" si="85"/>
        <v>6</v>
      </c>
      <c r="K443" s="23">
        <f t="shared" si="85"/>
        <v>13.07</v>
      </c>
      <c r="L443" s="28">
        <f t="shared" si="85"/>
        <v>2</v>
      </c>
      <c r="M443" s="15">
        <f t="shared" si="85"/>
        <v>1</v>
      </c>
      <c r="N443" s="16">
        <f t="shared" si="85"/>
        <v>2.08</v>
      </c>
      <c r="O443" s="70">
        <f t="shared" si="85"/>
        <v>0</v>
      </c>
      <c r="P443" s="73">
        <f t="shared" si="85"/>
        <v>1</v>
      </c>
      <c r="Q443" s="91">
        <f t="shared" si="85"/>
        <v>1.92</v>
      </c>
      <c r="R443" s="60">
        <f t="shared" si="85"/>
        <v>6</v>
      </c>
      <c r="S443" s="73">
        <f t="shared" si="85"/>
        <v>6</v>
      </c>
      <c r="T443" s="16">
        <f t="shared" si="85"/>
        <v>13.53</v>
      </c>
      <c r="U443" s="32">
        <f t="shared" si="85"/>
        <v>38</v>
      </c>
      <c r="V443" s="15">
        <f t="shared" si="85"/>
        <v>39</v>
      </c>
      <c r="W443" s="16">
        <f t="shared" si="85"/>
        <v>83.509999999999991</v>
      </c>
    </row>
    <row r="444" spans="1:23" ht="16.5" thickTop="1" thickBot="1" x14ac:dyDescent="0.3">
      <c r="A444" s="17"/>
      <c r="B444" s="24" t="s">
        <v>58</v>
      </c>
      <c r="C444" s="17">
        <f>R412+C443</f>
        <v>26</v>
      </c>
      <c r="D444" s="17">
        <f>S412+D443</f>
        <v>23</v>
      </c>
      <c r="E444" s="17">
        <f>T412+E443</f>
        <v>48.910000000000004</v>
      </c>
      <c r="F444" s="17">
        <f t="shared" ref="F444:T444" si="86">C444+F443</f>
        <v>28</v>
      </c>
      <c r="G444" s="18">
        <f t="shared" si="86"/>
        <v>25</v>
      </c>
      <c r="H444" s="24">
        <f t="shared" si="86"/>
        <v>52.910000000000004</v>
      </c>
      <c r="I444" s="61">
        <f t="shared" si="86"/>
        <v>30</v>
      </c>
      <c r="J444" s="18">
        <f t="shared" si="86"/>
        <v>31</v>
      </c>
      <c r="K444" s="19">
        <f t="shared" si="86"/>
        <v>65.98</v>
      </c>
      <c r="L444" s="17">
        <f t="shared" si="86"/>
        <v>32</v>
      </c>
      <c r="M444" s="18">
        <f t="shared" si="86"/>
        <v>32</v>
      </c>
      <c r="N444" s="19">
        <f t="shared" si="86"/>
        <v>68.06</v>
      </c>
      <c r="O444" s="61">
        <f t="shared" si="86"/>
        <v>32</v>
      </c>
      <c r="P444" s="79">
        <f t="shared" si="86"/>
        <v>33</v>
      </c>
      <c r="Q444" s="101">
        <f t="shared" si="86"/>
        <v>69.98</v>
      </c>
      <c r="R444" s="61">
        <f t="shared" si="86"/>
        <v>38</v>
      </c>
      <c r="S444" s="79">
        <f t="shared" si="86"/>
        <v>39</v>
      </c>
      <c r="T444" s="19">
        <f t="shared" si="86"/>
        <v>83.51</v>
      </c>
      <c r="U444" s="33"/>
      <c r="V444" s="18"/>
      <c r="W444" s="19"/>
    </row>
    <row r="445" spans="1:23" ht="16.5" thickTop="1" x14ac:dyDescent="0.3">
      <c r="A445" s="2"/>
      <c r="B445" s="2" t="s">
        <v>52</v>
      </c>
      <c r="C445" s="2" t="s">
        <v>53</v>
      </c>
      <c r="D445" s="2"/>
      <c r="E445" s="2"/>
      <c r="F445" s="2"/>
      <c r="G445" s="2"/>
      <c r="H445" s="2"/>
      <c r="I445" s="62"/>
      <c r="J445" s="2"/>
      <c r="K445" s="2"/>
      <c r="L445" s="2"/>
      <c r="M445" s="2"/>
      <c r="N445" s="2"/>
      <c r="O445" s="62"/>
      <c r="P445" s="62"/>
      <c r="Q445" s="62"/>
      <c r="R445" s="62"/>
      <c r="S445" s="62"/>
      <c r="T445" s="2"/>
      <c r="U445" s="2"/>
      <c r="V445" s="2"/>
      <c r="W445" s="2"/>
    </row>
    <row r="446" spans="1:23" ht="15.75" x14ac:dyDescent="0.3">
      <c r="A446" s="2"/>
      <c r="B446" s="2"/>
      <c r="C446" s="2" t="s">
        <v>54</v>
      </c>
      <c r="D446" s="2"/>
      <c r="E446" s="2"/>
      <c r="F446" s="2"/>
      <c r="G446" s="2"/>
      <c r="H446" s="2"/>
      <c r="I446" s="62"/>
      <c r="J446" s="2"/>
      <c r="K446" s="2"/>
      <c r="L446" s="2"/>
      <c r="M446" s="2"/>
      <c r="N446" s="2"/>
      <c r="O446" s="62"/>
      <c r="P446" s="62"/>
      <c r="Q446" s="62"/>
      <c r="R446" s="62"/>
      <c r="S446" s="62"/>
      <c r="T446" s="2"/>
      <c r="U446" s="2"/>
      <c r="V446" s="2"/>
      <c r="W446" s="2"/>
    </row>
    <row r="447" spans="1:23" ht="15.75" x14ac:dyDescent="0.3">
      <c r="A447" s="2"/>
      <c r="B447" s="2"/>
      <c r="C447" s="2" t="s">
        <v>105</v>
      </c>
      <c r="D447" s="2"/>
      <c r="E447" s="2"/>
      <c r="F447" s="2"/>
      <c r="G447" s="2"/>
      <c r="H447" s="2"/>
      <c r="I447" s="62"/>
      <c r="J447" s="2"/>
      <c r="K447" s="2"/>
      <c r="L447" s="2"/>
      <c r="M447" s="2"/>
      <c r="N447" s="2"/>
      <c r="O447" s="62"/>
      <c r="P447" s="62"/>
      <c r="Q447" s="62"/>
      <c r="R447" s="62"/>
      <c r="S447" s="62"/>
      <c r="T447" s="2"/>
      <c r="U447" s="2"/>
      <c r="V447" s="2"/>
      <c r="W447" s="2"/>
    </row>
    <row r="448" spans="1:23" ht="15.75" x14ac:dyDescent="0.3">
      <c r="A448" s="282"/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</row>
    <row r="449" spans="1:23" ht="16.5" thickBot="1" x14ac:dyDescent="0.35">
      <c r="A449" s="2"/>
      <c r="B449" s="1" t="s">
        <v>55</v>
      </c>
      <c r="C449" s="1" t="s">
        <v>93</v>
      </c>
      <c r="D449" s="2"/>
      <c r="E449" s="2"/>
      <c r="F449" s="2"/>
      <c r="G449" s="2"/>
      <c r="H449" s="2"/>
      <c r="I449" s="62"/>
      <c r="J449" s="2"/>
      <c r="K449" s="2"/>
      <c r="L449" s="2"/>
      <c r="M449" s="2"/>
      <c r="N449" s="2"/>
      <c r="O449" s="62"/>
      <c r="P449" s="62"/>
      <c r="Q449" s="62"/>
      <c r="R449" s="62"/>
      <c r="S449" s="62"/>
      <c r="T449" s="2"/>
      <c r="U449" s="2"/>
      <c r="V449" s="2"/>
      <c r="W449" s="2"/>
    </row>
    <row r="450" spans="1:23" ht="16.5" thickTop="1" x14ac:dyDescent="0.3">
      <c r="A450" s="262" t="s">
        <v>0</v>
      </c>
      <c r="B450" s="265" t="s">
        <v>1</v>
      </c>
      <c r="C450" s="268" t="s">
        <v>40</v>
      </c>
      <c r="D450" s="269"/>
      <c r="E450" s="269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70"/>
      <c r="U450" s="277" t="s">
        <v>46</v>
      </c>
      <c r="V450" s="271"/>
      <c r="W450" s="272"/>
    </row>
    <row r="451" spans="1:23" ht="15.75" x14ac:dyDescent="0.3">
      <c r="A451" s="263"/>
      <c r="B451" s="266"/>
      <c r="C451" s="259" t="s">
        <v>41</v>
      </c>
      <c r="D451" s="260"/>
      <c r="E451" s="261"/>
      <c r="F451" s="259" t="s">
        <v>42</v>
      </c>
      <c r="G451" s="260"/>
      <c r="H451" s="261"/>
      <c r="I451" s="259" t="s">
        <v>43</v>
      </c>
      <c r="J451" s="260"/>
      <c r="K451" s="261"/>
      <c r="L451" s="259" t="s">
        <v>44</v>
      </c>
      <c r="M451" s="260"/>
      <c r="N451" s="261"/>
      <c r="O451" s="279" t="s">
        <v>2</v>
      </c>
      <c r="P451" s="280"/>
      <c r="Q451" s="281"/>
      <c r="R451" s="259" t="s">
        <v>45</v>
      </c>
      <c r="S451" s="260"/>
      <c r="T451" s="261"/>
      <c r="U451" s="278"/>
      <c r="V451" s="273"/>
      <c r="W451" s="274"/>
    </row>
    <row r="452" spans="1:23" ht="16.5" thickBot="1" x14ac:dyDescent="0.35">
      <c r="A452" s="264"/>
      <c r="B452" s="267"/>
      <c r="C452" s="43" t="s">
        <v>47</v>
      </c>
      <c r="D452" s="44" t="s">
        <v>48</v>
      </c>
      <c r="E452" s="45" t="s">
        <v>103</v>
      </c>
      <c r="F452" s="43" t="s">
        <v>47</v>
      </c>
      <c r="G452" s="44" t="s">
        <v>48</v>
      </c>
      <c r="H452" s="45" t="s">
        <v>103</v>
      </c>
      <c r="I452" s="55" t="s">
        <v>47</v>
      </c>
      <c r="J452" s="44" t="s">
        <v>48</v>
      </c>
      <c r="K452" s="45" t="s">
        <v>103</v>
      </c>
      <c r="L452" s="43" t="s">
        <v>47</v>
      </c>
      <c r="M452" s="44" t="s">
        <v>48</v>
      </c>
      <c r="N452" s="45" t="s">
        <v>103</v>
      </c>
      <c r="O452" s="55" t="s">
        <v>47</v>
      </c>
      <c r="P452" s="75" t="s">
        <v>48</v>
      </c>
      <c r="Q452" s="99" t="s">
        <v>103</v>
      </c>
      <c r="R452" s="55" t="s">
        <v>47</v>
      </c>
      <c r="S452" s="75" t="s">
        <v>48</v>
      </c>
      <c r="T452" s="45" t="s">
        <v>103</v>
      </c>
      <c r="U452" s="43" t="s">
        <v>47</v>
      </c>
      <c r="V452" s="44" t="s">
        <v>48</v>
      </c>
      <c r="W452" s="45" t="s">
        <v>103</v>
      </c>
    </row>
    <row r="453" spans="1:23" ht="17.25" thickTop="1" thickBot="1" x14ac:dyDescent="0.35">
      <c r="A453" s="3" t="s">
        <v>3</v>
      </c>
      <c r="B453" s="20" t="s">
        <v>4</v>
      </c>
      <c r="C453" s="3" t="s">
        <v>5</v>
      </c>
      <c r="D453" s="4" t="s">
        <v>6</v>
      </c>
      <c r="E453" s="20" t="s">
        <v>7</v>
      </c>
      <c r="F453" s="3" t="s">
        <v>8</v>
      </c>
      <c r="G453" s="4" t="s">
        <v>9</v>
      </c>
      <c r="H453" s="5" t="s">
        <v>10</v>
      </c>
      <c r="I453" s="72" t="s">
        <v>11</v>
      </c>
      <c r="J453" s="4" t="s">
        <v>12</v>
      </c>
      <c r="K453" s="20" t="s">
        <v>13</v>
      </c>
      <c r="L453" s="3" t="s">
        <v>14</v>
      </c>
      <c r="M453" s="4" t="s">
        <v>15</v>
      </c>
      <c r="N453" s="5" t="s">
        <v>16</v>
      </c>
      <c r="O453" s="72" t="s">
        <v>17</v>
      </c>
      <c r="P453" s="76" t="s">
        <v>18</v>
      </c>
      <c r="Q453" s="100" t="s">
        <v>19</v>
      </c>
      <c r="R453" s="56" t="s">
        <v>20</v>
      </c>
      <c r="S453" s="76" t="s">
        <v>21</v>
      </c>
      <c r="T453" s="5" t="s">
        <v>22</v>
      </c>
      <c r="U453" s="29" t="s">
        <v>49</v>
      </c>
      <c r="V453" s="4" t="s">
        <v>50</v>
      </c>
      <c r="W453" s="5" t="s">
        <v>51</v>
      </c>
    </row>
    <row r="454" spans="1:23" s="68" customFormat="1" ht="16.5" thickTop="1" x14ac:dyDescent="0.3">
      <c r="A454" s="82" t="s">
        <v>3</v>
      </c>
      <c r="B454" s="83" t="s">
        <v>23</v>
      </c>
      <c r="C454" s="220">
        <v>1</v>
      </c>
      <c r="D454" s="220">
        <v>0</v>
      </c>
      <c r="E454" s="93">
        <f>22.7*D454</f>
        <v>0</v>
      </c>
      <c r="F454" s="183">
        <v>0</v>
      </c>
      <c r="G454" s="183">
        <v>0</v>
      </c>
      <c r="H454" s="93">
        <f>22.7*G454</f>
        <v>0</v>
      </c>
      <c r="I454" s="226">
        <v>4</v>
      </c>
      <c r="J454" s="198">
        <v>3</v>
      </c>
      <c r="K454" s="93">
        <f>22.7*J454</f>
        <v>68.099999999999994</v>
      </c>
      <c r="L454" s="175">
        <v>0</v>
      </c>
      <c r="M454" s="176">
        <v>3</v>
      </c>
      <c r="N454" s="93">
        <f>22.7*M454</f>
        <v>68.099999999999994</v>
      </c>
      <c r="O454" s="184">
        <v>0</v>
      </c>
      <c r="P454" s="185">
        <v>1</v>
      </c>
      <c r="Q454" s="93">
        <f>22.7*P454</f>
        <v>22.7</v>
      </c>
      <c r="R454" s="220">
        <v>4</v>
      </c>
      <c r="S454" s="222">
        <v>2</v>
      </c>
      <c r="T454" s="93">
        <f>22.7*S454</f>
        <v>45.4</v>
      </c>
      <c r="U454" s="71">
        <f>C454+F454+I454+L454+O454+R454</f>
        <v>9</v>
      </c>
      <c r="V454" s="94">
        <f>D454+G454+J454+M454+P454+S454</f>
        <v>9</v>
      </c>
      <c r="W454" s="95">
        <f>E454+H454+K454+N454+Q454+T454</f>
        <v>204.29999999999998</v>
      </c>
    </row>
    <row r="455" spans="1:23" s="68" customFormat="1" ht="15.75" x14ac:dyDescent="0.3">
      <c r="A455" s="84" t="s">
        <v>4</v>
      </c>
      <c r="B455" s="85" t="s">
        <v>29</v>
      </c>
      <c r="C455" s="220">
        <v>2</v>
      </c>
      <c r="D455" s="220">
        <v>2</v>
      </c>
      <c r="E455" s="93">
        <f>13.6*D455</f>
        <v>27.2</v>
      </c>
      <c r="F455" s="183">
        <v>2</v>
      </c>
      <c r="G455" s="183">
        <v>2</v>
      </c>
      <c r="H455" s="93">
        <f>13.6*G455</f>
        <v>27.2</v>
      </c>
      <c r="I455" s="226">
        <v>2</v>
      </c>
      <c r="J455" s="198">
        <v>2</v>
      </c>
      <c r="K455" s="93">
        <f>13.6*J455</f>
        <v>27.2</v>
      </c>
      <c r="L455" s="175">
        <v>2</v>
      </c>
      <c r="M455" s="176">
        <v>2</v>
      </c>
      <c r="N455" s="93">
        <f>13.6*M455</f>
        <v>27.2</v>
      </c>
      <c r="O455" s="184">
        <v>2</v>
      </c>
      <c r="P455" s="185">
        <v>2</v>
      </c>
      <c r="Q455" s="93">
        <f>13.6*P455</f>
        <v>27.2</v>
      </c>
      <c r="R455" s="220">
        <v>2</v>
      </c>
      <c r="S455" s="222">
        <v>2</v>
      </c>
      <c r="T455" s="93">
        <f>13.6*S455</f>
        <v>27.2</v>
      </c>
      <c r="U455" s="66">
        <f t="shared" ref="U455:W474" si="87">C455+F455+I455+L455+O455+R455</f>
        <v>12</v>
      </c>
      <c r="V455" s="74">
        <f t="shared" si="87"/>
        <v>12</v>
      </c>
      <c r="W455" s="95">
        <f t="shared" si="87"/>
        <v>163.19999999999999</v>
      </c>
    </row>
    <row r="456" spans="1:23" s="68" customFormat="1" ht="15.75" x14ac:dyDescent="0.3">
      <c r="A456" s="84" t="s">
        <v>5</v>
      </c>
      <c r="B456" s="85" t="s">
        <v>30</v>
      </c>
      <c r="C456" s="220">
        <v>0</v>
      </c>
      <c r="D456" s="220">
        <v>0</v>
      </c>
      <c r="E456" s="93">
        <f>13.88*D456</f>
        <v>0</v>
      </c>
      <c r="F456" s="183">
        <v>1</v>
      </c>
      <c r="G456" s="183">
        <v>0</v>
      </c>
      <c r="H456" s="93">
        <f>13.88*G456</f>
        <v>0</v>
      </c>
      <c r="I456" s="226">
        <v>0</v>
      </c>
      <c r="J456" s="198">
        <v>0</v>
      </c>
      <c r="K456" s="93">
        <f>13.88*J456</f>
        <v>0</v>
      </c>
      <c r="L456" s="175">
        <v>1</v>
      </c>
      <c r="M456" s="176">
        <v>0</v>
      </c>
      <c r="N456" s="93">
        <f>13.88*M456</f>
        <v>0</v>
      </c>
      <c r="O456" s="184">
        <v>1</v>
      </c>
      <c r="P456" s="185">
        <v>0</v>
      </c>
      <c r="Q456" s="93">
        <f>13.88*P456</f>
        <v>0</v>
      </c>
      <c r="R456" s="220">
        <v>0</v>
      </c>
      <c r="S456" s="222">
        <v>0</v>
      </c>
      <c r="T456" s="93">
        <f>13.88*S456</f>
        <v>0</v>
      </c>
      <c r="U456" s="66">
        <f t="shared" si="87"/>
        <v>3</v>
      </c>
      <c r="V456" s="74">
        <f t="shared" si="87"/>
        <v>0</v>
      </c>
      <c r="W456" s="95">
        <f t="shared" si="87"/>
        <v>0</v>
      </c>
    </row>
    <row r="457" spans="1:23" s="68" customFormat="1" ht="15.75" x14ac:dyDescent="0.3">
      <c r="A457" s="84" t="s">
        <v>6</v>
      </c>
      <c r="B457" s="85" t="s">
        <v>38</v>
      </c>
      <c r="C457" s="220">
        <v>1</v>
      </c>
      <c r="D457" s="220">
        <v>2</v>
      </c>
      <c r="E457" s="93">
        <f>13.75*D457</f>
        <v>27.5</v>
      </c>
      <c r="F457" s="183">
        <v>1</v>
      </c>
      <c r="G457" s="183">
        <v>4</v>
      </c>
      <c r="H457" s="93">
        <f>13.75*G457</f>
        <v>55</v>
      </c>
      <c r="I457" s="226">
        <v>1</v>
      </c>
      <c r="J457" s="198">
        <v>2</v>
      </c>
      <c r="K457" s="93">
        <f>13.75*J457</f>
        <v>27.5</v>
      </c>
      <c r="L457" s="175">
        <v>2</v>
      </c>
      <c r="M457" s="176">
        <v>1</v>
      </c>
      <c r="N457" s="93">
        <f>13.75*M457</f>
        <v>13.75</v>
      </c>
      <c r="O457" s="184">
        <v>1</v>
      </c>
      <c r="P457" s="185">
        <v>1</v>
      </c>
      <c r="Q457" s="93">
        <f>13.75*P457</f>
        <v>13.75</v>
      </c>
      <c r="R457" s="220">
        <v>2</v>
      </c>
      <c r="S457" s="222">
        <v>1</v>
      </c>
      <c r="T457" s="93">
        <f>13.75*S457</f>
        <v>13.75</v>
      </c>
      <c r="U457" s="66">
        <f t="shared" si="87"/>
        <v>8</v>
      </c>
      <c r="V457" s="74">
        <f t="shared" si="87"/>
        <v>11</v>
      </c>
      <c r="W457" s="95">
        <f t="shared" si="87"/>
        <v>151.25</v>
      </c>
    </row>
    <row r="458" spans="1:23" s="68" customFormat="1" ht="15.75" x14ac:dyDescent="0.3">
      <c r="A458" s="84" t="s">
        <v>7</v>
      </c>
      <c r="B458" s="85" t="s">
        <v>36</v>
      </c>
      <c r="C458" s="220">
        <v>4</v>
      </c>
      <c r="D458" s="220">
        <v>5</v>
      </c>
      <c r="E458" s="93">
        <f>17.7*D458</f>
        <v>88.5</v>
      </c>
      <c r="F458" s="183">
        <v>4</v>
      </c>
      <c r="G458" s="183">
        <v>4</v>
      </c>
      <c r="H458" s="93">
        <f>17.7*G458</f>
        <v>70.8</v>
      </c>
      <c r="I458" s="226">
        <v>4</v>
      </c>
      <c r="J458" s="198">
        <v>5</v>
      </c>
      <c r="K458" s="93">
        <f>17.7*J458</f>
        <v>88.5</v>
      </c>
      <c r="L458" s="175">
        <v>3</v>
      </c>
      <c r="M458" s="176">
        <v>2</v>
      </c>
      <c r="N458" s="93">
        <f>17.7*M458</f>
        <v>35.4</v>
      </c>
      <c r="O458" s="184">
        <v>1</v>
      </c>
      <c r="P458" s="185">
        <v>2</v>
      </c>
      <c r="Q458" s="93">
        <f>17.7*P458</f>
        <v>35.4</v>
      </c>
      <c r="R458" s="220">
        <v>2</v>
      </c>
      <c r="S458" s="222">
        <v>2</v>
      </c>
      <c r="T458" s="93">
        <f>17.7*S458</f>
        <v>35.4</v>
      </c>
      <c r="U458" s="66">
        <f t="shared" si="87"/>
        <v>18</v>
      </c>
      <c r="V458" s="74">
        <f t="shared" si="87"/>
        <v>20</v>
      </c>
      <c r="W458" s="95">
        <f t="shared" si="87"/>
        <v>353.99999999999994</v>
      </c>
    </row>
    <row r="459" spans="1:23" s="68" customFormat="1" ht="15.75" x14ac:dyDescent="0.3">
      <c r="A459" s="84" t="s">
        <v>8</v>
      </c>
      <c r="B459" s="85" t="s">
        <v>24</v>
      </c>
      <c r="C459" s="220">
        <v>0</v>
      </c>
      <c r="D459" s="220">
        <v>0</v>
      </c>
      <c r="E459" s="93">
        <f>16.7*D459</f>
        <v>0</v>
      </c>
      <c r="F459" s="183">
        <v>0</v>
      </c>
      <c r="G459" s="183">
        <v>0</v>
      </c>
      <c r="H459" s="93">
        <f>16.7*G459</f>
        <v>0</v>
      </c>
      <c r="I459" s="226">
        <v>0</v>
      </c>
      <c r="J459" s="198">
        <v>0</v>
      </c>
      <c r="K459" s="93">
        <f>16.7*J459</f>
        <v>0</v>
      </c>
      <c r="L459" s="175">
        <v>0</v>
      </c>
      <c r="M459" s="176">
        <v>2</v>
      </c>
      <c r="N459" s="93">
        <f>16.7*M459</f>
        <v>33.4</v>
      </c>
      <c r="O459" s="184">
        <v>0</v>
      </c>
      <c r="P459" s="185">
        <v>0</v>
      </c>
      <c r="Q459" s="93">
        <f>16.7*P459</f>
        <v>0</v>
      </c>
      <c r="R459" s="220">
        <v>0</v>
      </c>
      <c r="S459" s="222">
        <v>0</v>
      </c>
      <c r="T459" s="93">
        <f>16.7*S459</f>
        <v>0</v>
      </c>
      <c r="U459" s="66">
        <f t="shared" si="87"/>
        <v>0</v>
      </c>
      <c r="V459" s="74">
        <f t="shared" si="87"/>
        <v>2</v>
      </c>
      <c r="W459" s="95">
        <f t="shared" si="87"/>
        <v>33.4</v>
      </c>
    </row>
    <row r="460" spans="1:23" s="68" customFormat="1" ht="15.75" x14ac:dyDescent="0.3">
      <c r="A460" s="84" t="s">
        <v>9</v>
      </c>
      <c r="B460" s="85" t="s">
        <v>96</v>
      </c>
      <c r="C460" s="220">
        <v>0</v>
      </c>
      <c r="D460" s="220">
        <v>0</v>
      </c>
      <c r="E460" s="93">
        <f>13.5*D460</f>
        <v>0</v>
      </c>
      <c r="F460" s="183">
        <v>1</v>
      </c>
      <c r="G460" s="183">
        <v>6</v>
      </c>
      <c r="H460" s="93">
        <f>13.5*G460</f>
        <v>81</v>
      </c>
      <c r="I460" s="226">
        <v>1</v>
      </c>
      <c r="J460" s="198">
        <v>0</v>
      </c>
      <c r="K460" s="93">
        <f>13.5*J460</f>
        <v>0</v>
      </c>
      <c r="L460" s="175">
        <v>1</v>
      </c>
      <c r="M460" s="176">
        <v>0</v>
      </c>
      <c r="N460" s="93">
        <f>13.5*M460</f>
        <v>0</v>
      </c>
      <c r="O460" s="184">
        <v>0</v>
      </c>
      <c r="P460" s="185">
        <v>0</v>
      </c>
      <c r="Q460" s="93">
        <f>13.5*P460</f>
        <v>0</v>
      </c>
      <c r="R460" s="220">
        <v>0</v>
      </c>
      <c r="S460" s="222">
        <v>0</v>
      </c>
      <c r="T460" s="93">
        <f>13.5*S460</f>
        <v>0</v>
      </c>
      <c r="U460" s="66">
        <f t="shared" si="87"/>
        <v>3</v>
      </c>
      <c r="V460" s="74">
        <f t="shared" si="87"/>
        <v>6</v>
      </c>
      <c r="W460" s="95">
        <f t="shared" si="87"/>
        <v>81</v>
      </c>
    </row>
    <row r="461" spans="1:23" s="68" customFormat="1" ht="15.75" x14ac:dyDescent="0.3">
      <c r="A461" s="84" t="s">
        <v>10</v>
      </c>
      <c r="B461" s="85" t="s">
        <v>97</v>
      </c>
      <c r="C461" s="220">
        <v>2</v>
      </c>
      <c r="D461" s="220">
        <v>3</v>
      </c>
      <c r="E461" s="93">
        <f>18.04*D461</f>
        <v>54.12</v>
      </c>
      <c r="F461" s="183">
        <v>3</v>
      </c>
      <c r="G461" s="183">
        <v>2</v>
      </c>
      <c r="H461" s="93">
        <f>18.04*G461</f>
        <v>36.08</v>
      </c>
      <c r="I461" s="226">
        <v>1</v>
      </c>
      <c r="J461" s="198">
        <v>2</v>
      </c>
      <c r="K461" s="93">
        <f>18.04*J461</f>
        <v>36.08</v>
      </c>
      <c r="L461" s="175">
        <v>2</v>
      </c>
      <c r="M461" s="176">
        <v>1</v>
      </c>
      <c r="N461" s="93">
        <f>18.04*M461</f>
        <v>18.04</v>
      </c>
      <c r="O461" s="184">
        <v>1</v>
      </c>
      <c r="P461" s="185">
        <v>3</v>
      </c>
      <c r="Q461" s="93">
        <f>18.04*P461</f>
        <v>54.12</v>
      </c>
      <c r="R461" s="220">
        <v>1</v>
      </c>
      <c r="S461" s="222">
        <v>1</v>
      </c>
      <c r="T461" s="93">
        <f>18.04*S461</f>
        <v>18.04</v>
      </c>
      <c r="U461" s="66">
        <f t="shared" si="87"/>
        <v>10</v>
      </c>
      <c r="V461" s="74">
        <f t="shared" si="87"/>
        <v>12</v>
      </c>
      <c r="W461" s="95">
        <f t="shared" si="87"/>
        <v>216.48</v>
      </c>
    </row>
    <row r="462" spans="1:23" s="68" customFormat="1" ht="15.75" x14ac:dyDescent="0.3">
      <c r="A462" s="84" t="s">
        <v>11</v>
      </c>
      <c r="B462" s="85" t="s">
        <v>33</v>
      </c>
      <c r="C462" s="220">
        <v>3</v>
      </c>
      <c r="D462" s="220">
        <v>4</v>
      </c>
      <c r="E462" s="93">
        <f>14.65*D462</f>
        <v>58.6</v>
      </c>
      <c r="F462" s="183">
        <v>4</v>
      </c>
      <c r="G462" s="183">
        <v>2</v>
      </c>
      <c r="H462" s="93">
        <f>14.65*G462</f>
        <v>29.3</v>
      </c>
      <c r="I462" s="226">
        <v>0</v>
      </c>
      <c r="J462" s="198">
        <v>2</v>
      </c>
      <c r="K462" s="93">
        <f>14.65*J462</f>
        <v>29.3</v>
      </c>
      <c r="L462" s="175">
        <v>0</v>
      </c>
      <c r="M462" s="176">
        <v>2</v>
      </c>
      <c r="N462" s="93">
        <f>14.65*M462</f>
        <v>29.3</v>
      </c>
      <c r="O462" s="184">
        <v>4</v>
      </c>
      <c r="P462" s="185">
        <v>1</v>
      </c>
      <c r="Q462" s="93">
        <f>14.65*P462</f>
        <v>14.65</v>
      </c>
      <c r="R462" s="220">
        <v>2</v>
      </c>
      <c r="S462" s="222">
        <v>3</v>
      </c>
      <c r="T462" s="93">
        <f>14.65*S462</f>
        <v>43.95</v>
      </c>
      <c r="U462" s="66">
        <f t="shared" si="87"/>
        <v>13</v>
      </c>
      <c r="V462" s="74">
        <f t="shared" si="87"/>
        <v>14</v>
      </c>
      <c r="W462" s="95">
        <f t="shared" si="87"/>
        <v>205.10000000000002</v>
      </c>
    </row>
    <row r="463" spans="1:23" s="68" customFormat="1" ht="15.75" x14ac:dyDescent="0.3">
      <c r="A463" s="84" t="s">
        <v>12</v>
      </c>
      <c r="B463" s="85" t="s">
        <v>27</v>
      </c>
      <c r="C463" s="220">
        <v>6</v>
      </c>
      <c r="D463" s="220">
        <v>2</v>
      </c>
      <c r="E463" s="93">
        <f>21.75*D463</f>
        <v>43.5</v>
      </c>
      <c r="F463" s="183">
        <v>4</v>
      </c>
      <c r="G463" s="183">
        <v>5</v>
      </c>
      <c r="H463" s="93">
        <f>21.75*G463</f>
        <v>108.75</v>
      </c>
      <c r="I463" s="226">
        <v>5</v>
      </c>
      <c r="J463" s="198">
        <v>6</v>
      </c>
      <c r="K463" s="93">
        <f>21.75*J463</f>
        <v>130.5</v>
      </c>
      <c r="L463" s="175">
        <v>0</v>
      </c>
      <c r="M463" s="176">
        <v>0</v>
      </c>
      <c r="N463" s="93">
        <f>21.75*M463</f>
        <v>0</v>
      </c>
      <c r="O463" s="184">
        <v>0</v>
      </c>
      <c r="P463" s="185">
        <v>1</v>
      </c>
      <c r="Q463" s="93">
        <f>21.75*P463</f>
        <v>21.75</v>
      </c>
      <c r="R463" s="220">
        <v>1</v>
      </c>
      <c r="S463" s="222">
        <v>4</v>
      </c>
      <c r="T463" s="93">
        <f>21.75*S463</f>
        <v>87</v>
      </c>
      <c r="U463" s="66">
        <f t="shared" si="87"/>
        <v>16</v>
      </c>
      <c r="V463" s="74">
        <f t="shared" si="87"/>
        <v>18</v>
      </c>
      <c r="W463" s="95">
        <f t="shared" si="87"/>
        <v>391.5</v>
      </c>
    </row>
    <row r="464" spans="1:23" s="68" customFormat="1" ht="15.75" x14ac:dyDescent="0.3">
      <c r="A464" s="84" t="s">
        <v>13</v>
      </c>
      <c r="B464" s="85" t="s">
        <v>31</v>
      </c>
      <c r="C464" s="220">
        <v>6</v>
      </c>
      <c r="D464" s="220">
        <v>0</v>
      </c>
      <c r="E464" s="93">
        <f>16.62*D464</f>
        <v>0</v>
      </c>
      <c r="F464" s="183">
        <v>0</v>
      </c>
      <c r="G464" s="183">
        <v>0</v>
      </c>
      <c r="H464" s="93">
        <f>16.62*G464</f>
        <v>0</v>
      </c>
      <c r="I464" s="226">
        <v>0</v>
      </c>
      <c r="J464" s="198">
        <v>3</v>
      </c>
      <c r="K464" s="93">
        <f>16.62*J464</f>
        <v>49.86</v>
      </c>
      <c r="L464" s="175">
        <v>3</v>
      </c>
      <c r="M464" s="176">
        <v>4</v>
      </c>
      <c r="N464" s="93">
        <f>16.62*M464</f>
        <v>66.48</v>
      </c>
      <c r="O464" s="184">
        <v>3</v>
      </c>
      <c r="P464" s="185">
        <v>2</v>
      </c>
      <c r="Q464" s="93">
        <f>16.62*P464</f>
        <v>33.24</v>
      </c>
      <c r="R464" s="220">
        <v>0</v>
      </c>
      <c r="S464" s="222">
        <v>3</v>
      </c>
      <c r="T464" s="93">
        <f>16.62*S464</f>
        <v>49.86</v>
      </c>
      <c r="U464" s="66">
        <f t="shared" si="87"/>
        <v>12</v>
      </c>
      <c r="V464" s="74">
        <f t="shared" si="87"/>
        <v>12</v>
      </c>
      <c r="W464" s="95">
        <f t="shared" si="87"/>
        <v>199.44</v>
      </c>
    </row>
    <row r="465" spans="1:23" s="68" customFormat="1" ht="15.75" x14ac:dyDescent="0.3">
      <c r="A465" s="84" t="s">
        <v>14</v>
      </c>
      <c r="B465" s="85" t="s">
        <v>32</v>
      </c>
      <c r="C465" s="220">
        <v>2</v>
      </c>
      <c r="D465" s="220">
        <v>3</v>
      </c>
      <c r="E465" s="93">
        <f>13.9*D465</f>
        <v>41.7</v>
      </c>
      <c r="F465" s="183">
        <v>1</v>
      </c>
      <c r="G465" s="183">
        <v>2</v>
      </c>
      <c r="H465" s="93">
        <f>13.9*G465</f>
        <v>27.8</v>
      </c>
      <c r="I465" s="226">
        <v>1</v>
      </c>
      <c r="J465" s="198">
        <v>5</v>
      </c>
      <c r="K465" s="93">
        <f>13.9*J465</f>
        <v>69.5</v>
      </c>
      <c r="L465" s="175">
        <v>5</v>
      </c>
      <c r="M465" s="176">
        <v>0</v>
      </c>
      <c r="N465" s="93">
        <f>13.9*M465</f>
        <v>0</v>
      </c>
      <c r="O465" s="184">
        <v>8</v>
      </c>
      <c r="P465" s="185">
        <v>5</v>
      </c>
      <c r="Q465" s="93">
        <f>13.9*P465</f>
        <v>69.5</v>
      </c>
      <c r="R465" s="220">
        <v>0</v>
      </c>
      <c r="S465" s="222">
        <v>0</v>
      </c>
      <c r="T465" s="93">
        <f>13.9*S465</f>
        <v>0</v>
      </c>
      <c r="U465" s="66">
        <f t="shared" si="87"/>
        <v>17</v>
      </c>
      <c r="V465" s="74">
        <f t="shared" si="87"/>
        <v>15</v>
      </c>
      <c r="W465" s="95">
        <f t="shared" si="87"/>
        <v>208.5</v>
      </c>
    </row>
    <row r="466" spans="1:23" s="68" customFormat="1" ht="15.75" x14ac:dyDescent="0.3">
      <c r="A466" s="84" t="s">
        <v>15</v>
      </c>
      <c r="B466" s="85" t="s">
        <v>98</v>
      </c>
      <c r="C466" s="220">
        <v>2</v>
      </c>
      <c r="D466" s="220">
        <v>2</v>
      </c>
      <c r="E466" s="93">
        <f>13.25*D466</f>
        <v>26.5</v>
      </c>
      <c r="F466" s="183">
        <v>0</v>
      </c>
      <c r="G466" s="183">
        <v>1</v>
      </c>
      <c r="H466" s="93">
        <f>13.25*G466</f>
        <v>13.25</v>
      </c>
      <c r="I466" s="226">
        <v>1</v>
      </c>
      <c r="J466" s="198">
        <v>2</v>
      </c>
      <c r="K466" s="93">
        <f>13.25*J466</f>
        <v>26.5</v>
      </c>
      <c r="L466" s="175">
        <v>1</v>
      </c>
      <c r="M466" s="176">
        <v>2</v>
      </c>
      <c r="N466" s="93">
        <f>13.25*M466</f>
        <v>26.5</v>
      </c>
      <c r="O466" s="184">
        <v>1</v>
      </c>
      <c r="P466" s="185">
        <v>1</v>
      </c>
      <c r="Q466" s="93">
        <f>13.25*P466</f>
        <v>13.25</v>
      </c>
      <c r="R466" s="220">
        <v>1</v>
      </c>
      <c r="S466" s="222">
        <v>1</v>
      </c>
      <c r="T466" s="93">
        <f>13.25*S466</f>
        <v>13.25</v>
      </c>
      <c r="U466" s="66">
        <f t="shared" si="87"/>
        <v>6</v>
      </c>
      <c r="V466" s="74">
        <f t="shared" si="87"/>
        <v>9</v>
      </c>
      <c r="W466" s="95">
        <f t="shared" si="87"/>
        <v>119.25</v>
      </c>
    </row>
    <row r="467" spans="1:23" s="68" customFormat="1" ht="15.75" x14ac:dyDescent="0.3">
      <c r="A467" s="84" t="s">
        <v>16</v>
      </c>
      <c r="B467" s="85" t="s">
        <v>99</v>
      </c>
      <c r="C467" s="220">
        <v>3</v>
      </c>
      <c r="D467" s="220">
        <v>4</v>
      </c>
      <c r="E467" s="93">
        <f>19.3*D467</f>
        <v>77.2</v>
      </c>
      <c r="F467" s="183">
        <v>3</v>
      </c>
      <c r="G467" s="183">
        <v>4</v>
      </c>
      <c r="H467" s="93">
        <f>19.3*G467</f>
        <v>77.2</v>
      </c>
      <c r="I467" s="226">
        <v>4</v>
      </c>
      <c r="J467" s="198">
        <v>3</v>
      </c>
      <c r="K467" s="93">
        <f>19.3*J467</f>
        <v>57.900000000000006</v>
      </c>
      <c r="L467" s="175">
        <v>5</v>
      </c>
      <c r="M467" s="176">
        <v>4</v>
      </c>
      <c r="N467" s="93">
        <f>19.3*M467</f>
        <v>77.2</v>
      </c>
      <c r="O467" s="184">
        <v>1</v>
      </c>
      <c r="P467" s="185">
        <v>5</v>
      </c>
      <c r="Q467" s="93">
        <f>19.3*P467</f>
        <v>96.5</v>
      </c>
      <c r="R467" s="220">
        <v>0</v>
      </c>
      <c r="S467" s="222">
        <v>1</v>
      </c>
      <c r="T467" s="93">
        <f>19.3*S467</f>
        <v>19.3</v>
      </c>
      <c r="U467" s="66">
        <f t="shared" si="87"/>
        <v>16</v>
      </c>
      <c r="V467" s="74">
        <f t="shared" si="87"/>
        <v>21</v>
      </c>
      <c r="W467" s="95">
        <f t="shared" si="87"/>
        <v>405.3</v>
      </c>
    </row>
    <row r="468" spans="1:23" s="68" customFormat="1" ht="15.75" x14ac:dyDescent="0.3">
      <c r="A468" s="84" t="s">
        <v>17</v>
      </c>
      <c r="B468" s="85" t="s">
        <v>26</v>
      </c>
      <c r="C468" s="220">
        <v>2</v>
      </c>
      <c r="D468" s="220">
        <v>3</v>
      </c>
      <c r="E468" s="93">
        <f>20.03*D468</f>
        <v>60.09</v>
      </c>
      <c r="F468" s="183">
        <v>1</v>
      </c>
      <c r="G468" s="183">
        <v>5</v>
      </c>
      <c r="H468" s="93">
        <f>20.03*G468</f>
        <v>100.15</v>
      </c>
      <c r="I468" s="226">
        <v>2</v>
      </c>
      <c r="J468" s="198">
        <v>2</v>
      </c>
      <c r="K468" s="93">
        <f>20.03*J468</f>
        <v>40.06</v>
      </c>
      <c r="L468" s="175">
        <v>5</v>
      </c>
      <c r="M468" s="176">
        <v>4</v>
      </c>
      <c r="N468" s="93">
        <f>20.03*M468</f>
        <v>80.12</v>
      </c>
      <c r="O468" s="184">
        <v>2</v>
      </c>
      <c r="P468" s="185">
        <v>4</v>
      </c>
      <c r="Q468" s="93">
        <f>20.03*P468</f>
        <v>80.12</v>
      </c>
      <c r="R468" s="220">
        <v>3</v>
      </c>
      <c r="S468" s="222">
        <v>3</v>
      </c>
      <c r="T468" s="93">
        <f>20.03*S468</f>
        <v>60.09</v>
      </c>
      <c r="U468" s="66">
        <f t="shared" si="87"/>
        <v>15</v>
      </c>
      <c r="V468" s="74">
        <f t="shared" si="87"/>
        <v>21</v>
      </c>
      <c r="W468" s="95">
        <f t="shared" si="87"/>
        <v>420.63</v>
      </c>
    </row>
    <row r="469" spans="1:23" s="68" customFormat="1" ht="15.75" x14ac:dyDescent="0.3">
      <c r="A469" s="84" t="s">
        <v>18</v>
      </c>
      <c r="B469" s="85" t="s">
        <v>104</v>
      </c>
      <c r="C469" s="220">
        <v>4</v>
      </c>
      <c r="D469" s="220">
        <v>5</v>
      </c>
      <c r="E469" s="93">
        <f>15.48*D469</f>
        <v>77.400000000000006</v>
      </c>
      <c r="F469" s="183">
        <v>4</v>
      </c>
      <c r="G469" s="183">
        <v>5</v>
      </c>
      <c r="H469" s="93">
        <f>15.48*G469</f>
        <v>77.400000000000006</v>
      </c>
      <c r="I469" s="226">
        <v>6</v>
      </c>
      <c r="J469" s="198">
        <v>5</v>
      </c>
      <c r="K469" s="93">
        <f>15.48*J469</f>
        <v>77.400000000000006</v>
      </c>
      <c r="L469" s="175">
        <v>3</v>
      </c>
      <c r="M469" s="176">
        <v>4</v>
      </c>
      <c r="N469" s="93">
        <f>15.48*M469</f>
        <v>61.92</v>
      </c>
      <c r="O469" s="184">
        <v>6</v>
      </c>
      <c r="P469" s="185">
        <v>5</v>
      </c>
      <c r="Q469" s="93">
        <f>15.48*P469</f>
        <v>77.400000000000006</v>
      </c>
      <c r="R469" s="220">
        <v>4</v>
      </c>
      <c r="S469" s="222">
        <v>6</v>
      </c>
      <c r="T469" s="93">
        <f>15.48*S469</f>
        <v>92.88</v>
      </c>
      <c r="U469" s="66">
        <f t="shared" si="87"/>
        <v>27</v>
      </c>
      <c r="V469" s="74">
        <f t="shared" si="87"/>
        <v>30</v>
      </c>
      <c r="W469" s="95">
        <f t="shared" si="87"/>
        <v>464.4</v>
      </c>
    </row>
    <row r="470" spans="1:23" s="68" customFormat="1" ht="15.75" x14ac:dyDescent="0.3">
      <c r="A470" s="84" t="s">
        <v>19</v>
      </c>
      <c r="B470" s="85" t="s">
        <v>34</v>
      </c>
      <c r="C470" s="220">
        <v>3</v>
      </c>
      <c r="D470" s="220">
        <v>2</v>
      </c>
      <c r="E470" s="93">
        <f>13.95*D470</f>
        <v>27.9</v>
      </c>
      <c r="F470" s="183">
        <v>2</v>
      </c>
      <c r="G470" s="183">
        <v>2</v>
      </c>
      <c r="H470" s="93">
        <f>13.95*G470</f>
        <v>27.9</v>
      </c>
      <c r="I470" s="226">
        <v>1</v>
      </c>
      <c r="J470" s="198">
        <v>2</v>
      </c>
      <c r="K470" s="93">
        <f>13.95*J470</f>
        <v>27.9</v>
      </c>
      <c r="L470" s="175">
        <v>1</v>
      </c>
      <c r="M470" s="176">
        <v>2</v>
      </c>
      <c r="N470" s="93">
        <f>13.95*M470</f>
        <v>27.9</v>
      </c>
      <c r="O470" s="184">
        <v>2</v>
      </c>
      <c r="P470" s="185">
        <v>2</v>
      </c>
      <c r="Q470" s="93">
        <f>13.95*P470</f>
        <v>27.9</v>
      </c>
      <c r="R470" s="220">
        <v>2</v>
      </c>
      <c r="S470" s="222">
        <v>2</v>
      </c>
      <c r="T470" s="93">
        <f>13.95*S470</f>
        <v>27.9</v>
      </c>
      <c r="U470" s="66">
        <f t="shared" si="87"/>
        <v>11</v>
      </c>
      <c r="V470" s="74">
        <f t="shared" si="87"/>
        <v>12</v>
      </c>
      <c r="W470" s="95">
        <f t="shared" si="87"/>
        <v>167.4</v>
      </c>
    </row>
    <row r="471" spans="1:23" s="68" customFormat="1" ht="15.75" x14ac:dyDescent="0.3">
      <c r="A471" s="84" t="s">
        <v>20</v>
      </c>
      <c r="B471" s="85" t="s">
        <v>37</v>
      </c>
      <c r="C471" s="220">
        <v>2</v>
      </c>
      <c r="D471" s="220">
        <v>4</v>
      </c>
      <c r="E471" s="93">
        <f>16.69*D471</f>
        <v>66.760000000000005</v>
      </c>
      <c r="F471" s="183">
        <v>1</v>
      </c>
      <c r="G471" s="183">
        <v>2</v>
      </c>
      <c r="H471" s="93">
        <f>16.69*G471</f>
        <v>33.380000000000003</v>
      </c>
      <c r="I471" s="226">
        <v>1</v>
      </c>
      <c r="J471" s="198">
        <v>2</v>
      </c>
      <c r="K471" s="93">
        <f>16.69*J471</f>
        <v>33.380000000000003</v>
      </c>
      <c r="L471" s="175">
        <v>3</v>
      </c>
      <c r="M471" s="176">
        <v>5</v>
      </c>
      <c r="N471" s="93">
        <f>16.69*M471</f>
        <v>83.45</v>
      </c>
      <c r="O471" s="184">
        <v>5</v>
      </c>
      <c r="P471" s="185">
        <v>6</v>
      </c>
      <c r="Q471" s="93">
        <f>16.69*P471</f>
        <v>100.14000000000001</v>
      </c>
      <c r="R471" s="220">
        <v>4</v>
      </c>
      <c r="S471" s="222">
        <v>5</v>
      </c>
      <c r="T471" s="93">
        <f>16.69*S471</f>
        <v>83.45</v>
      </c>
      <c r="U471" s="66">
        <f t="shared" si="87"/>
        <v>16</v>
      </c>
      <c r="V471" s="74">
        <f t="shared" si="87"/>
        <v>24</v>
      </c>
      <c r="W471" s="95">
        <f t="shared" si="87"/>
        <v>400.56</v>
      </c>
    </row>
    <row r="472" spans="1:23" s="68" customFormat="1" ht="15.75" x14ac:dyDescent="0.3">
      <c r="A472" s="84" t="s">
        <v>21</v>
      </c>
      <c r="B472" s="85" t="s">
        <v>28</v>
      </c>
      <c r="C472" s="220">
        <v>2</v>
      </c>
      <c r="D472" s="220">
        <v>1</v>
      </c>
      <c r="E472" s="93">
        <f>14*D472</f>
        <v>14</v>
      </c>
      <c r="F472" s="183">
        <v>3</v>
      </c>
      <c r="G472" s="183">
        <v>1</v>
      </c>
      <c r="H472" s="93">
        <f>14*G472</f>
        <v>14</v>
      </c>
      <c r="I472" s="226">
        <v>2</v>
      </c>
      <c r="J472" s="198">
        <v>1</v>
      </c>
      <c r="K472" s="93">
        <f>14*J472</f>
        <v>14</v>
      </c>
      <c r="L472" s="175">
        <v>1</v>
      </c>
      <c r="M472" s="176">
        <v>2</v>
      </c>
      <c r="N472" s="93">
        <f>14*M472</f>
        <v>28</v>
      </c>
      <c r="O472" s="184">
        <v>1</v>
      </c>
      <c r="P472" s="185">
        <v>1</v>
      </c>
      <c r="Q472" s="93">
        <f>14*P472</f>
        <v>14</v>
      </c>
      <c r="R472" s="220">
        <v>1</v>
      </c>
      <c r="S472" s="222">
        <v>0</v>
      </c>
      <c r="T472" s="93">
        <f>14*S472</f>
        <v>0</v>
      </c>
      <c r="U472" s="66">
        <f t="shared" si="87"/>
        <v>10</v>
      </c>
      <c r="V472" s="74">
        <f t="shared" si="87"/>
        <v>6</v>
      </c>
      <c r="W472" s="95">
        <f t="shared" si="87"/>
        <v>84</v>
      </c>
    </row>
    <row r="473" spans="1:23" s="68" customFormat="1" ht="15.75" x14ac:dyDescent="0.3">
      <c r="A473" s="86">
        <v>20</v>
      </c>
      <c r="B473" s="85" t="s">
        <v>25</v>
      </c>
      <c r="C473" s="220">
        <v>6</v>
      </c>
      <c r="D473" s="220">
        <v>6</v>
      </c>
      <c r="E473" s="93">
        <f>22.08*D473</f>
        <v>132.47999999999999</v>
      </c>
      <c r="F473" s="183">
        <v>5</v>
      </c>
      <c r="G473" s="183">
        <v>7</v>
      </c>
      <c r="H473" s="93">
        <f>22.08*G473</f>
        <v>154.56</v>
      </c>
      <c r="I473" s="226">
        <v>5</v>
      </c>
      <c r="J473" s="198">
        <v>10</v>
      </c>
      <c r="K473" s="93">
        <f>22.08*J473</f>
        <v>220.79999999999998</v>
      </c>
      <c r="L473" s="175">
        <v>2</v>
      </c>
      <c r="M473" s="176">
        <v>8</v>
      </c>
      <c r="N473" s="93">
        <f>22.08*M473</f>
        <v>176.64</v>
      </c>
      <c r="O473" s="184">
        <v>2</v>
      </c>
      <c r="P473" s="185">
        <v>3</v>
      </c>
      <c r="Q473" s="93">
        <f>22.08*P473</f>
        <v>66.239999999999995</v>
      </c>
      <c r="R473" s="220">
        <v>4</v>
      </c>
      <c r="S473" s="222">
        <v>3</v>
      </c>
      <c r="T473" s="93">
        <f>22.08*S473</f>
        <v>66.239999999999995</v>
      </c>
      <c r="U473" s="66">
        <f t="shared" si="87"/>
        <v>24</v>
      </c>
      <c r="V473" s="74">
        <f t="shared" si="87"/>
        <v>37</v>
      </c>
      <c r="W473" s="95">
        <f t="shared" si="87"/>
        <v>816.95999999999992</v>
      </c>
    </row>
    <row r="474" spans="1:23" s="68" customFormat="1" ht="16.5" thickBot="1" x14ac:dyDescent="0.35">
      <c r="A474" s="86">
        <v>21</v>
      </c>
      <c r="B474" s="85" t="s">
        <v>39</v>
      </c>
      <c r="C474" s="220">
        <v>2</v>
      </c>
      <c r="D474" s="220">
        <v>2</v>
      </c>
      <c r="E474" s="93">
        <f>14.62*D474</f>
        <v>29.24</v>
      </c>
      <c r="F474" s="183">
        <v>1</v>
      </c>
      <c r="G474" s="183">
        <v>2</v>
      </c>
      <c r="H474" s="93">
        <f>14.62*G474</f>
        <v>29.24</v>
      </c>
      <c r="I474" s="226">
        <v>1</v>
      </c>
      <c r="J474" s="198">
        <v>2</v>
      </c>
      <c r="K474" s="93">
        <f>14.62*J474</f>
        <v>29.24</v>
      </c>
      <c r="L474" s="175">
        <v>0</v>
      </c>
      <c r="M474" s="176">
        <v>2</v>
      </c>
      <c r="N474" s="93">
        <f>14.62*M474</f>
        <v>29.24</v>
      </c>
      <c r="O474" s="184">
        <v>3</v>
      </c>
      <c r="P474" s="185">
        <v>1</v>
      </c>
      <c r="Q474" s="93">
        <f>14.62*P474</f>
        <v>14.62</v>
      </c>
      <c r="R474" s="220">
        <v>1</v>
      </c>
      <c r="S474" s="222">
        <v>2</v>
      </c>
      <c r="T474" s="93">
        <f>14.62*S474</f>
        <v>29.24</v>
      </c>
      <c r="U474" s="66">
        <f t="shared" si="87"/>
        <v>8</v>
      </c>
      <c r="V474" s="74">
        <f t="shared" si="87"/>
        <v>11</v>
      </c>
      <c r="W474" s="95">
        <f t="shared" si="87"/>
        <v>160.82</v>
      </c>
    </row>
    <row r="475" spans="1:23" ht="17.25" thickTop="1" thickBot="1" x14ac:dyDescent="0.35">
      <c r="A475" s="3"/>
      <c r="B475" s="23" t="s">
        <v>57</v>
      </c>
      <c r="C475" s="28">
        <f t="shared" ref="C475:W475" si="88">SUM(C454:C474)</f>
        <v>53</v>
      </c>
      <c r="D475" s="15">
        <f t="shared" si="88"/>
        <v>50</v>
      </c>
      <c r="E475" s="23">
        <f t="shared" si="88"/>
        <v>852.68999999999994</v>
      </c>
      <c r="F475" s="28">
        <f t="shared" si="88"/>
        <v>41</v>
      </c>
      <c r="G475" s="15">
        <f t="shared" si="88"/>
        <v>56</v>
      </c>
      <c r="H475" s="16">
        <f t="shared" si="88"/>
        <v>963.01</v>
      </c>
      <c r="I475" s="70">
        <f t="shared" si="88"/>
        <v>42</v>
      </c>
      <c r="J475" s="15">
        <f t="shared" si="88"/>
        <v>59</v>
      </c>
      <c r="K475" s="23">
        <f t="shared" si="88"/>
        <v>1053.72</v>
      </c>
      <c r="L475" s="28">
        <f t="shared" si="88"/>
        <v>40</v>
      </c>
      <c r="M475" s="15">
        <f t="shared" si="88"/>
        <v>50</v>
      </c>
      <c r="N475" s="16">
        <f t="shared" si="88"/>
        <v>882.64</v>
      </c>
      <c r="O475" s="70">
        <f t="shared" si="88"/>
        <v>44</v>
      </c>
      <c r="P475" s="73">
        <f t="shared" si="88"/>
        <v>46</v>
      </c>
      <c r="Q475" s="91">
        <f t="shared" si="88"/>
        <v>782.48</v>
      </c>
      <c r="R475" s="60">
        <f t="shared" si="88"/>
        <v>34</v>
      </c>
      <c r="S475" s="73">
        <f t="shared" si="88"/>
        <v>41</v>
      </c>
      <c r="T475" s="23">
        <f t="shared" si="88"/>
        <v>712.95</v>
      </c>
      <c r="U475" s="28">
        <f t="shared" si="88"/>
        <v>254</v>
      </c>
      <c r="V475" s="15">
        <f t="shared" si="88"/>
        <v>302</v>
      </c>
      <c r="W475" s="16">
        <f t="shared" si="88"/>
        <v>5247.4900000000007</v>
      </c>
    </row>
    <row r="476" spans="1:23" ht="16.5" thickTop="1" thickBot="1" x14ac:dyDescent="0.3">
      <c r="A476" s="17"/>
      <c r="B476" s="24" t="s">
        <v>58</v>
      </c>
      <c r="C476" s="17">
        <f>C475</f>
        <v>53</v>
      </c>
      <c r="D476" s="18">
        <f>D475</f>
        <v>50</v>
      </c>
      <c r="E476" s="24">
        <f>E475</f>
        <v>852.68999999999994</v>
      </c>
      <c r="F476" s="17">
        <f t="shared" ref="F476:T476" si="89">C476+F475</f>
        <v>94</v>
      </c>
      <c r="G476" s="18">
        <f t="shared" si="89"/>
        <v>106</v>
      </c>
      <c r="H476" s="19">
        <f t="shared" si="89"/>
        <v>1815.6999999999998</v>
      </c>
      <c r="I476" s="61">
        <f t="shared" si="89"/>
        <v>136</v>
      </c>
      <c r="J476" s="18">
        <f t="shared" si="89"/>
        <v>165</v>
      </c>
      <c r="K476" s="19">
        <f t="shared" si="89"/>
        <v>2869.42</v>
      </c>
      <c r="L476" s="17">
        <f t="shared" si="89"/>
        <v>176</v>
      </c>
      <c r="M476" s="18">
        <f t="shared" si="89"/>
        <v>215</v>
      </c>
      <c r="N476" s="19">
        <f t="shared" si="89"/>
        <v>3752.06</v>
      </c>
      <c r="O476" s="61">
        <f t="shared" si="89"/>
        <v>220</v>
      </c>
      <c r="P476" s="79">
        <f t="shared" si="89"/>
        <v>261</v>
      </c>
      <c r="Q476" s="101">
        <f t="shared" si="89"/>
        <v>4534.54</v>
      </c>
      <c r="R476" s="61">
        <f t="shared" si="89"/>
        <v>254</v>
      </c>
      <c r="S476" s="79">
        <f t="shared" si="89"/>
        <v>302</v>
      </c>
      <c r="T476" s="24">
        <f t="shared" si="89"/>
        <v>5247.49</v>
      </c>
      <c r="U476" s="17"/>
      <c r="V476" s="18"/>
      <c r="W476" s="19"/>
    </row>
    <row r="477" spans="1:23" ht="16.5" thickTop="1" x14ac:dyDescent="0.3">
      <c r="A477" s="2"/>
      <c r="B477" s="2" t="s">
        <v>52</v>
      </c>
      <c r="C477" s="2" t="s">
        <v>53</v>
      </c>
      <c r="D477" s="2"/>
      <c r="E477" s="2"/>
      <c r="F477" s="2"/>
      <c r="G477" s="2"/>
      <c r="H477" s="2"/>
      <c r="I477" s="62"/>
      <c r="J477" s="2"/>
      <c r="K477" s="2"/>
      <c r="L477" s="2"/>
      <c r="M477" s="2"/>
      <c r="N477" s="2"/>
      <c r="O477" s="62"/>
      <c r="P477" s="62"/>
      <c r="Q477" s="62"/>
      <c r="R477" s="62"/>
      <c r="S477" s="62"/>
      <c r="T477" s="2"/>
      <c r="U477" s="2"/>
      <c r="V477" s="2"/>
      <c r="W477" s="2"/>
    </row>
    <row r="478" spans="1:23" ht="15.75" x14ac:dyDescent="0.3">
      <c r="A478" s="2"/>
      <c r="B478" s="2"/>
      <c r="C478" s="2" t="s">
        <v>54</v>
      </c>
      <c r="D478" s="2"/>
      <c r="E478" s="2"/>
      <c r="F478" s="2"/>
      <c r="G478" s="2"/>
      <c r="H478" s="2"/>
      <c r="I478" s="62"/>
      <c r="J478" s="2"/>
      <c r="K478" s="2"/>
      <c r="L478" s="2"/>
      <c r="M478" s="2"/>
      <c r="N478" s="2"/>
      <c r="O478" s="62"/>
      <c r="P478" s="62"/>
      <c r="Q478" s="62"/>
      <c r="R478" s="62"/>
      <c r="S478" s="62"/>
      <c r="T478" s="2"/>
      <c r="U478" s="2"/>
      <c r="V478" s="2"/>
      <c r="W478" s="2"/>
    </row>
    <row r="479" spans="1:23" ht="15.75" x14ac:dyDescent="0.3">
      <c r="A479" s="2"/>
      <c r="B479" s="2"/>
      <c r="C479" s="2" t="s">
        <v>105</v>
      </c>
      <c r="D479" s="2"/>
      <c r="E479" s="2"/>
      <c r="F479" s="2"/>
      <c r="G479" s="2"/>
      <c r="H479" s="2"/>
      <c r="I479" s="62"/>
      <c r="J479" s="2"/>
      <c r="K479" s="2"/>
      <c r="L479" s="2"/>
      <c r="M479" s="2"/>
      <c r="N479" s="2"/>
      <c r="O479" s="62"/>
      <c r="P479" s="62"/>
      <c r="Q479" s="62"/>
      <c r="R479" s="62"/>
      <c r="S479" s="62"/>
      <c r="T479" s="2"/>
      <c r="U479" s="2"/>
      <c r="V479" s="2"/>
      <c r="W479" s="2"/>
    </row>
    <row r="480" spans="1:23" ht="15.75" x14ac:dyDescent="0.3">
      <c r="A480" s="282"/>
      <c r="B480" s="283"/>
      <c r="C480" s="283"/>
      <c r="D480" s="283"/>
      <c r="E480" s="283"/>
      <c r="F480" s="283"/>
      <c r="G480" s="283"/>
      <c r="H480" s="283"/>
      <c r="I480" s="283"/>
      <c r="J480" s="283"/>
      <c r="K480" s="283"/>
      <c r="L480" s="283"/>
      <c r="M480" s="283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</row>
    <row r="481" spans="1:23" ht="16.5" thickBot="1" x14ac:dyDescent="0.35">
      <c r="A481" s="2"/>
      <c r="B481" s="1" t="s">
        <v>55</v>
      </c>
      <c r="C481" s="1" t="s">
        <v>93</v>
      </c>
      <c r="D481" s="2"/>
      <c r="E481" s="2"/>
      <c r="F481" s="2"/>
      <c r="G481" s="2"/>
      <c r="H481" s="2"/>
      <c r="I481" s="62"/>
      <c r="J481" s="2"/>
      <c r="K481" s="2"/>
      <c r="L481" s="2"/>
      <c r="M481" s="2"/>
      <c r="N481" s="2"/>
      <c r="O481" s="62"/>
      <c r="P481" s="62"/>
      <c r="Q481" s="62"/>
      <c r="R481" s="62"/>
      <c r="S481" s="62"/>
      <c r="T481" s="2"/>
      <c r="U481" s="2"/>
      <c r="V481" s="2"/>
      <c r="W481" s="2"/>
    </row>
    <row r="482" spans="1:23" ht="16.5" thickTop="1" x14ac:dyDescent="0.3">
      <c r="A482" s="262" t="s">
        <v>0</v>
      </c>
      <c r="B482" s="265" t="s">
        <v>1</v>
      </c>
      <c r="C482" s="268" t="s">
        <v>40</v>
      </c>
      <c r="D482" s="269"/>
      <c r="E482" s="269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70"/>
      <c r="U482" s="271" t="s">
        <v>61</v>
      </c>
      <c r="V482" s="271"/>
      <c r="W482" s="272"/>
    </row>
    <row r="483" spans="1:23" ht="15.75" x14ac:dyDescent="0.3">
      <c r="A483" s="263"/>
      <c r="B483" s="266"/>
      <c r="C483" s="259" t="s">
        <v>62</v>
      </c>
      <c r="D483" s="275"/>
      <c r="E483" s="275"/>
      <c r="F483" s="255" t="s">
        <v>63</v>
      </c>
      <c r="G483" s="256"/>
      <c r="H483" s="257"/>
      <c r="I483" s="256" t="s">
        <v>64</v>
      </c>
      <c r="J483" s="256"/>
      <c r="K483" s="256"/>
      <c r="L483" s="255" t="s">
        <v>65</v>
      </c>
      <c r="M483" s="256"/>
      <c r="N483" s="257"/>
      <c r="O483" s="276" t="s">
        <v>66</v>
      </c>
      <c r="P483" s="276"/>
      <c r="Q483" s="276"/>
      <c r="R483" s="255" t="s">
        <v>67</v>
      </c>
      <c r="S483" s="256"/>
      <c r="T483" s="257"/>
      <c r="U483" s="273"/>
      <c r="V483" s="273"/>
      <c r="W483" s="274"/>
    </row>
    <row r="484" spans="1:23" ht="16.5" thickBot="1" x14ac:dyDescent="0.35">
      <c r="A484" s="264"/>
      <c r="B484" s="267"/>
      <c r="C484" s="43" t="s">
        <v>47</v>
      </c>
      <c r="D484" s="44" t="s">
        <v>48</v>
      </c>
      <c r="E484" s="45" t="s">
        <v>103</v>
      </c>
      <c r="F484" s="43" t="s">
        <v>47</v>
      </c>
      <c r="G484" s="44" t="s">
        <v>48</v>
      </c>
      <c r="H484" s="45" t="s">
        <v>103</v>
      </c>
      <c r="I484" s="55" t="s">
        <v>47</v>
      </c>
      <c r="J484" s="44" t="s">
        <v>48</v>
      </c>
      <c r="K484" s="45" t="s">
        <v>103</v>
      </c>
      <c r="L484" s="43" t="s">
        <v>47</v>
      </c>
      <c r="M484" s="44" t="s">
        <v>48</v>
      </c>
      <c r="N484" s="45" t="s">
        <v>103</v>
      </c>
      <c r="O484" s="55" t="s">
        <v>47</v>
      </c>
      <c r="P484" s="75" t="s">
        <v>48</v>
      </c>
      <c r="Q484" s="99" t="s">
        <v>103</v>
      </c>
      <c r="R484" s="55" t="s">
        <v>47</v>
      </c>
      <c r="S484" s="75" t="s">
        <v>48</v>
      </c>
      <c r="T484" s="45" t="s">
        <v>103</v>
      </c>
      <c r="U484" s="43" t="s">
        <v>47</v>
      </c>
      <c r="V484" s="44" t="s">
        <v>48</v>
      </c>
      <c r="W484" s="45" t="s">
        <v>103</v>
      </c>
    </row>
    <row r="485" spans="1:23" ht="17.25" thickTop="1" thickBot="1" x14ac:dyDescent="0.35">
      <c r="A485" s="3" t="s">
        <v>3</v>
      </c>
      <c r="B485" s="20" t="s">
        <v>4</v>
      </c>
      <c r="C485" s="3" t="s">
        <v>68</v>
      </c>
      <c r="D485" s="4" t="s">
        <v>69</v>
      </c>
      <c r="E485" s="5" t="s">
        <v>70</v>
      </c>
      <c r="F485" s="3" t="s">
        <v>71</v>
      </c>
      <c r="G485" s="4" t="s">
        <v>72</v>
      </c>
      <c r="H485" s="5" t="s">
        <v>73</v>
      </c>
      <c r="I485" s="56" t="s">
        <v>74</v>
      </c>
      <c r="J485" s="4" t="s">
        <v>75</v>
      </c>
      <c r="K485" s="5" t="s">
        <v>76</v>
      </c>
      <c r="L485" s="3" t="s">
        <v>77</v>
      </c>
      <c r="M485" s="4" t="s">
        <v>78</v>
      </c>
      <c r="N485" s="5" t="s">
        <v>79</v>
      </c>
      <c r="O485" s="56" t="s">
        <v>80</v>
      </c>
      <c r="P485" s="76" t="s">
        <v>81</v>
      </c>
      <c r="Q485" s="103" t="s">
        <v>82</v>
      </c>
      <c r="R485" s="56" t="s">
        <v>83</v>
      </c>
      <c r="S485" s="76" t="s">
        <v>84</v>
      </c>
      <c r="T485" s="5" t="s">
        <v>85</v>
      </c>
      <c r="U485" s="3" t="s">
        <v>86</v>
      </c>
      <c r="V485" s="4" t="s">
        <v>87</v>
      </c>
      <c r="W485" s="5" t="s">
        <v>88</v>
      </c>
    </row>
    <row r="486" spans="1:23" ht="16.5" thickTop="1" x14ac:dyDescent="0.3">
      <c r="A486" s="6" t="s">
        <v>3</v>
      </c>
      <c r="B486" s="21" t="s">
        <v>23</v>
      </c>
      <c r="C486" s="198">
        <v>0</v>
      </c>
      <c r="D486" s="199">
        <v>0</v>
      </c>
      <c r="E486" s="12">
        <f>22.7*D486</f>
        <v>0</v>
      </c>
      <c r="F486" s="224">
        <v>2</v>
      </c>
      <c r="G486" s="226">
        <v>3</v>
      </c>
      <c r="H486" s="12">
        <f>22.7*G486</f>
        <v>68.099999999999994</v>
      </c>
      <c r="I486" s="240">
        <v>2</v>
      </c>
      <c r="J486" s="241">
        <v>3</v>
      </c>
      <c r="K486" s="12">
        <f>22.7*J486</f>
        <v>68.099999999999994</v>
      </c>
      <c r="L486" s="242">
        <v>0</v>
      </c>
      <c r="M486" s="243">
        <v>2</v>
      </c>
      <c r="N486" s="12">
        <f>22.7*M486</f>
        <v>45.4</v>
      </c>
      <c r="O486" s="238">
        <v>2</v>
      </c>
      <c r="P486" s="239">
        <v>0</v>
      </c>
      <c r="Q486" s="93">
        <f>22.7*P486</f>
        <v>0</v>
      </c>
      <c r="R486" s="253">
        <v>2</v>
      </c>
      <c r="S486" s="254">
        <v>0</v>
      </c>
      <c r="T486" s="12">
        <f>22.7*S486</f>
        <v>0</v>
      </c>
      <c r="U486" s="30">
        <f t="shared" ref="U486:W501" si="90">U454+C486+F486+I486+L486+O486+R486</f>
        <v>17</v>
      </c>
      <c r="V486" s="30">
        <f t="shared" si="90"/>
        <v>17</v>
      </c>
      <c r="W486" s="35">
        <f t="shared" si="90"/>
        <v>385.9</v>
      </c>
    </row>
    <row r="487" spans="1:23" ht="15.75" x14ac:dyDescent="0.3">
      <c r="A487" s="8" t="s">
        <v>4</v>
      </c>
      <c r="B487" s="22" t="s">
        <v>29</v>
      </c>
      <c r="C487" s="198">
        <v>0</v>
      </c>
      <c r="D487" s="199">
        <v>2</v>
      </c>
      <c r="E487" s="12">
        <f>13.6*D487</f>
        <v>27.2</v>
      </c>
      <c r="F487" s="224">
        <v>2</v>
      </c>
      <c r="G487" s="226">
        <v>0</v>
      </c>
      <c r="H487" s="12">
        <f>13.6*G487</f>
        <v>0</v>
      </c>
      <c r="I487" s="240">
        <v>2</v>
      </c>
      <c r="J487" s="241">
        <v>2</v>
      </c>
      <c r="K487" s="12">
        <f>13.6*J487</f>
        <v>27.2</v>
      </c>
      <c r="L487" s="242">
        <v>4</v>
      </c>
      <c r="M487" s="243">
        <v>2</v>
      </c>
      <c r="N487" s="12">
        <f>13.6*M487</f>
        <v>27.2</v>
      </c>
      <c r="O487" s="238">
        <v>4</v>
      </c>
      <c r="P487" s="239">
        <v>4</v>
      </c>
      <c r="Q487" s="93">
        <f>13.6*P487</f>
        <v>54.4</v>
      </c>
      <c r="R487" s="253">
        <v>0</v>
      </c>
      <c r="S487" s="254">
        <v>0</v>
      </c>
      <c r="T487" s="12">
        <f>13.6*S487</f>
        <v>0</v>
      </c>
      <c r="U487" s="30">
        <f t="shared" si="90"/>
        <v>24</v>
      </c>
      <c r="V487" s="30">
        <f t="shared" si="90"/>
        <v>22</v>
      </c>
      <c r="W487" s="35">
        <f t="shared" si="90"/>
        <v>299.19999999999993</v>
      </c>
    </row>
    <row r="488" spans="1:23" ht="15.75" x14ac:dyDescent="0.3">
      <c r="A488" s="8" t="s">
        <v>5</v>
      </c>
      <c r="B488" s="22" t="s">
        <v>30</v>
      </c>
      <c r="C488" s="198">
        <v>0</v>
      </c>
      <c r="D488" s="199">
        <v>0</v>
      </c>
      <c r="E488" s="12">
        <f>13.88*D488</f>
        <v>0</v>
      </c>
      <c r="F488" s="224">
        <v>1</v>
      </c>
      <c r="G488" s="226">
        <v>0</v>
      </c>
      <c r="H488" s="12">
        <f>13.88*G488</f>
        <v>0</v>
      </c>
      <c r="I488" s="240">
        <v>0</v>
      </c>
      <c r="J488" s="241">
        <v>0</v>
      </c>
      <c r="K488" s="12">
        <f>13.88*J488</f>
        <v>0</v>
      </c>
      <c r="L488" s="242">
        <v>0</v>
      </c>
      <c r="M488" s="243">
        <v>0</v>
      </c>
      <c r="N488" s="12">
        <f>13.88*M488</f>
        <v>0</v>
      </c>
      <c r="O488" s="238">
        <v>1</v>
      </c>
      <c r="P488" s="239">
        <v>0</v>
      </c>
      <c r="Q488" s="93">
        <f>13.88*P488</f>
        <v>0</v>
      </c>
      <c r="R488" s="253">
        <v>0</v>
      </c>
      <c r="S488" s="254">
        <v>0</v>
      </c>
      <c r="T488" s="12">
        <f>13.88*S488</f>
        <v>0</v>
      </c>
      <c r="U488" s="30">
        <f t="shared" si="90"/>
        <v>5</v>
      </c>
      <c r="V488" s="30">
        <f t="shared" si="90"/>
        <v>0</v>
      </c>
      <c r="W488" s="35">
        <f t="shared" si="90"/>
        <v>0</v>
      </c>
    </row>
    <row r="489" spans="1:23" ht="15.75" x14ac:dyDescent="0.3">
      <c r="A489" s="8" t="s">
        <v>6</v>
      </c>
      <c r="B489" s="22" t="s">
        <v>38</v>
      </c>
      <c r="C489" s="198">
        <v>0</v>
      </c>
      <c r="D489" s="199">
        <v>1</v>
      </c>
      <c r="E489" s="12">
        <f>13.75*D489</f>
        <v>13.75</v>
      </c>
      <c r="F489" s="224">
        <v>1</v>
      </c>
      <c r="G489" s="226">
        <v>1</v>
      </c>
      <c r="H489" s="12">
        <f>13.75*G489</f>
        <v>13.75</v>
      </c>
      <c r="I489" s="240">
        <v>1</v>
      </c>
      <c r="J489" s="241">
        <v>1</v>
      </c>
      <c r="K489" s="12">
        <f>13.75*J489</f>
        <v>13.75</v>
      </c>
      <c r="L489" s="242">
        <v>1</v>
      </c>
      <c r="M489" s="243">
        <v>1</v>
      </c>
      <c r="N489" s="12">
        <f>13.75*M489</f>
        <v>13.75</v>
      </c>
      <c r="O489" s="238">
        <v>2</v>
      </c>
      <c r="P489" s="239">
        <v>1</v>
      </c>
      <c r="Q489" s="93">
        <f>13.75*P489</f>
        <v>13.75</v>
      </c>
      <c r="R489" s="253">
        <v>1</v>
      </c>
      <c r="S489" s="254">
        <v>2</v>
      </c>
      <c r="T489" s="12">
        <f>13.75*S489</f>
        <v>27.5</v>
      </c>
      <c r="U489" s="30">
        <f t="shared" si="90"/>
        <v>14</v>
      </c>
      <c r="V489" s="30">
        <f t="shared" si="90"/>
        <v>18</v>
      </c>
      <c r="W489" s="35">
        <f t="shared" si="90"/>
        <v>247.5</v>
      </c>
    </row>
    <row r="490" spans="1:23" ht="15.75" x14ac:dyDescent="0.3">
      <c r="A490" s="8" t="s">
        <v>7</v>
      </c>
      <c r="B490" s="22" t="s">
        <v>36</v>
      </c>
      <c r="C490" s="198">
        <v>5</v>
      </c>
      <c r="D490" s="199">
        <v>3</v>
      </c>
      <c r="E490" s="12">
        <f>17.7*D490</f>
        <v>53.099999999999994</v>
      </c>
      <c r="F490" s="224">
        <v>2</v>
      </c>
      <c r="G490" s="226">
        <v>4</v>
      </c>
      <c r="H490" s="12">
        <f>17.7*G490</f>
        <v>70.8</v>
      </c>
      <c r="I490" s="240">
        <v>3</v>
      </c>
      <c r="J490" s="241">
        <v>3</v>
      </c>
      <c r="K490" s="12">
        <f>17.7*J490</f>
        <v>53.099999999999994</v>
      </c>
      <c r="L490" s="242">
        <v>5</v>
      </c>
      <c r="M490" s="243">
        <v>4</v>
      </c>
      <c r="N490" s="12">
        <f>17.7*M490</f>
        <v>70.8</v>
      </c>
      <c r="O490" s="238">
        <v>4</v>
      </c>
      <c r="P490" s="239">
        <v>4</v>
      </c>
      <c r="Q490" s="93">
        <f>17.7*P490</f>
        <v>70.8</v>
      </c>
      <c r="R490" s="253">
        <v>0</v>
      </c>
      <c r="S490" s="254">
        <v>8</v>
      </c>
      <c r="T490" s="12">
        <f>17.7*S490</f>
        <v>141.6</v>
      </c>
      <c r="U490" s="30">
        <f t="shared" si="90"/>
        <v>37</v>
      </c>
      <c r="V490" s="30">
        <f t="shared" si="90"/>
        <v>46</v>
      </c>
      <c r="W490" s="35">
        <f t="shared" si="90"/>
        <v>814.19999999999982</v>
      </c>
    </row>
    <row r="491" spans="1:23" ht="15.75" x14ac:dyDescent="0.3">
      <c r="A491" s="8" t="s">
        <v>8</v>
      </c>
      <c r="B491" s="22" t="s">
        <v>24</v>
      </c>
      <c r="C491" s="198">
        <v>0</v>
      </c>
      <c r="D491" s="199">
        <v>0</v>
      </c>
      <c r="E491" s="12">
        <f>16.7*D491</f>
        <v>0</v>
      </c>
      <c r="F491" s="224">
        <v>0</v>
      </c>
      <c r="G491" s="226">
        <v>0</v>
      </c>
      <c r="H491" s="12">
        <f>16.7*G491</f>
        <v>0</v>
      </c>
      <c r="I491" s="240">
        <v>0</v>
      </c>
      <c r="J491" s="241">
        <v>0</v>
      </c>
      <c r="K491" s="12">
        <f>16.7*J491</f>
        <v>0</v>
      </c>
      <c r="L491" s="242">
        <v>0</v>
      </c>
      <c r="M491" s="243">
        <v>0</v>
      </c>
      <c r="N491" s="12">
        <f>16.7*M491</f>
        <v>0</v>
      </c>
      <c r="O491" s="238">
        <v>0</v>
      </c>
      <c r="P491" s="239">
        <v>0</v>
      </c>
      <c r="Q491" s="93">
        <f>16.7*P491</f>
        <v>0</v>
      </c>
      <c r="R491" s="253">
        <v>0</v>
      </c>
      <c r="S491" s="254">
        <v>0</v>
      </c>
      <c r="T491" s="12">
        <f>16.7*S491</f>
        <v>0</v>
      </c>
      <c r="U491" s="30">
        <f t="shared" si="90"/>
        <v>0</v>
      </c>
      <c r="V491" s="30">
        <f t="shared" si="90"/>
        <v>2</v>
      </c>
      <c r="W491" s="35">
        <f t="shared" si="90"/>
        <v>33.4</v>
      </c>
    </row>
    <row r="492" spans="1:23" ht="15.75" x14ac:dyDescent="0.3">
      <c r="A492" s="8" t="s">
        <v>9</v>
      </c>
      <c r="B492" s="22" t="s">
        <v>96</v>
      </c>
      <c r="C492" s="198">
        <v>1</v>
      </c>
      <c r="D492" s="199">
        <v>1</v>
      </c>
      <c r="E492" s="12">
        <f>13.5*D492</f>
        <v>13.5</v>
      </c>
      <c r="F492" s="224">
        <v>0</v>
      </c>
      <c r="G492" s="226">
        <v>0</v>
      </c>
      <c r="H492" s="12">
        <f>13.5*G492</f>
        <v>0</v>
      </c>
      <c r="I492" s="240">
        <v>0</v>
      </c>
      <c r="J492" s="241">
        <v>0</v>
      </c>
      <c r="K492" s="12">
        <f>13.5*J492</f>
        <v>0</v>
      </c>
      <c r="L492" s="242">
        <v>0</v>
      </c>
      <c r="M492" s="243">
        <v>0</v>
      </c>
      <c r="N492" s="12">
        <f>13.5*M492</f>
        <v>0</v>
      </c>
      <c r="O492" s="238">
        <v>1</v>
      </c>
      <c r="P492" s="239">
        <v>1</v>
      </c>
      <c r="Q492" s="93">
        <f>13.5*P492</f>
        <v>13.5</v>
      </c>
      <c r="R492" s="253">
        <v>0</v>
      </c>
      <c r="S492" s="254">
        <v>1</v>
      </c>
      <c r="T492" s="12">
        <f>13.5*S492</f>
        <v>13.5</v>
      </c>
      <c r="U492" s="30">
        <f t="shared" si="90"/>
        <v>5</v>
      </c>
      <c r="V492" s="30">
        <f t="shared" si="90"/>
        <v>9</v>
      </c>
      <c r="W492" s="35">
        <f t="shared" si="90"/>
        <v>121.5</v>
      </c>
    </row>
    <row r="493" spans="1:23" ht="15.75" x14ac:dyDescent="0.3">
      <c r="A493" s="8" t="s">
        <v>10</v>
      </c>
      <c r="B493" s="22" t="s">
        <v>97</v>
      </c>
      <c r="C493" s="198">
        <v>1</v>
      </c>
      <c r="D493" s="199">
        <v>1</v>
      </c>
      <c r="E493" s="12">
        <f>18.04*D493</f>
        <v>18.04</v>
      </c>
      <c r="F493" s="224">
        <v>1</v>
      </c>
      <c r="G493" s="226">
        <v>2</v>
      </c>
      <c r="H493" s="12">
        <f>18.04*G493</f>
        <v>36.08</v>
      </c>
      <c r="I493" s="240">
        <v>2</v>
      </c>
      <c r="J493" s="241">
        <v>2</v>
      </c>
      <c r="K493" s="12">
        <f>18.04*J493</f>
        <v>36.08</v>
      </c>
      <c r="L493" s="242">
        <v>3</v>
      </c>
      <c r="M493" s="243">
        <v>3</v>
      </c>
      <c r="N493" s="12">
        <f>18.04*M493</f>
        <v>54.12</v>
      </c>
      <c r="O493" s="238">
        <v>3</v>
      </c>
      <c r="P493" s="239">
        <v>1</v>
      </c>
      <c r="Q493" s="93">
        <f>18.04*P493</f>
        <v>18.04</v>
      </c>
      <c r="R493" s="253">
        <v>3</v>
      </c>
      <c r="S493" s="254">
        <v>3</v>
      </c>
      <c r="T493" s="12">
        <f>18.04*S493</f>
        <v>54.12</v>
      </c>
      <c r="U493" s="30">
        <f t="shared" si="90"/>
        <v>23</v>
      </c>
      <c r="V493" s="30">
        <f t="shared" si="90"/>
        <v>24</v>
      </c>
      <c r="W493" s="35">
        <f t="shared" si="90"/>
        <v>432.96</v>
      </c>
    </row>
    <row r="494" spans="1:23" ht="15.75" x14ac:dyDescent="0.3">
      <c r="A494" s="8" t="s">
        <v>11</v>
      </c>
      <c r="B494" s="22" t="s">
        <v>33</v>
      </c>
      <c r="C494" s="198">
        <v>4</v>
      </c>
      <c r="D494" s="199">
        <v>3</v>
      </c>
      <c r="E494" s="12">
        <f>14.65*D494</f>
        <v>43.95</v>
      </c>
      <c r="F494" s="224">
        <v>1</v>
      </c>
      <c r="G494" s="226">
        <v>3</v>
      </c>
      <c r="H494" s="12">
        <f>14.65*G494</f>
        <v>43.95</v>
      </c>
      <c r="I494" s="240">
        <v>0</v>
      </c>
      <c r="J494" s="241">
        <v>1</v>
      </c>
      <c r="K494" s="12">
        <f>14.65*J494</f>
        <v>14.65</v>
      </c>
      <c r="L494" s="242">
        <v>2</v>
      </c>
      <c r="M494" s="243">
        <v>1</v>
      </c>
      <c r="N494" s="12">
        <f>14.65*M494</f>
        <v>14.65</v>
      </c>
      <c r="O494" s="238">
        <v>0</v>
      </c>
      <c r="P494" s="239">
        <v>0</v>
      </c>
      <c r="Q494" s="93">
        <f>14.65*P494</f>
        <v>0</v>
      </c>
      <c r="R494" s="253">
        <v>1</v>
      </c>
      <c r="S494" s="254">
        <v>2</v>
      </c>
      <c r="T494" s="12">
        <f>14.65*S494</f>
        <v>29.3</v>
      </c>
      <c r="U494" s="30">
        <f t="shared" si="90"/>
        <v>21</v>
      </c>
      <c r="V494" s="30">
        <f t="shared" si="90"/>
        <v>24</v>
      </c>
      <c r="W494" s="35">
        <f t="shared" si="90"/>
        <v>351.59999999999997</v>
      </c>
    </row>
    <row r="495" spans="1:23" ht="15.75" x14ac:dyDescent="0.3">
      <c r="A495" s="8" t="s">
        <v>12</v>
      </c>
      <c r="B495" s="22" t="s">
        <v>27</v>
      </c>
      <c r="C495" s="198">
        <v>4</v>
      </c>
      <c r="D495" s="199">
        <v>2</v>
      </c>
      <c r="E495" s="12">
        <f>21.75*D495</f>
        <v>43.5</v>
      </c>
      <c r="F495" s="224">
        <v>2</v>
      </c>
      <c r="G495" s="226">
        <v>4</v>
      </c>
      <c r="H495" s="12">
        <f>21.75*G495</f>
        <v>87</v>
      </c>
      <c r="I495" s="240">
        <v>4</v>
      </c>
      <c r="J495" s="241">
        <v>3</v>
      </c>
      <c r="K495" s="12">
        <f>21.75*J495</f>
        <v>65.25</v>
      </c>
      <c r="L495" s="242">
        <v>2</v>
      </c>
      <c r="M495" s="243">
        <v>1</v>
      </c>
      <c r="N495" s="12">
        <f>21.75*M495</f>
        <v>21.75</v>
      </c>
      <c r="O495" s="238">
        <v>0</v>
      </c>
      <c r="P495" s="239">
        <v>0</v>
      </c>
      <c r="Q495" s="93">
        <f>21.75*P495</f>
        <v>0</v>
      </c>
      <c r="R495" s="253">
        <v>4</v>
      </c>
      <c r="S495" s="254">
        <v>6</v>
      </c>
      <c r="T495" s="12">
        <f>21.75*S495</f>
        <v>130.5</v>
      </c>
      <c r="U495" s="30">
        <f t="shared" si="90"/>
        <v>32</v>
      </c>
      <c r="V495" s="30">
        <f t="shared" si="90"/>
        <v>34</v>
      </c>
      <c r="W495" s="35">
        <f t="shared" si="90"/>
        <v>739.5</v>
      </c>
    </row>
    <row r="496" spans="1:23" ht="15.75" x14ac:dyDescent="0.3">
      <c r="A496" s="8" t="s">
        <v>13</v>
      </c>
      <c r="B496" s="22" t="s">
        <v>31</v>
      </c>
      <c r="C496" s="198">
        <v>0</v>
      </c>
      <c r="D496" s="199">
        <v>0</v>
      </c>
      <c r="E496" s="12">
        <f>16.62*D496</f>
        <v>0</v>
      </c>
      <c r="F496" s="224">
        <v>0</v>
      </c>
      <c r="G496" s="226">
        <v>0</v>
      </c>
      <c r="H496" s="12">
        <f>16.62*G496</f>
        <v>0</v>
      </c>
      <c r="I496" s="240">
        <v>2</v>
      </c>
      <c r="J496" s="241">
        <v>4</v>
      </c>
      <c r="K496" s="12">
        <f>16.62*J496</f>
        <v>66.48</v>
      </c>
      <c r="L496" s="242">
        <v>4</v>
      </c>
      <c r="M496" s="243">
        <v>2</v>
      </c>
      <c r="N496" s="12">
        <f>16.62*M496</f>
        <v>33.24</v>
      </c>
      <c r="O496" s="238">
        <v>1</v>
      </c>
      <c r="P496" s="239">
        <v>2</v>
      </c>
      <c r="Q496" s="93">
        <f>16.62*P496</f>
        <v>33.24</v>
      </c>
      <c r="R496" s="253">
        <v>0</v>
      </c>
      <c r="S496" s="254">
        <v>1</v>
      </c>
      <c r="T496" s="12">
        <f>16.62*S496</f>
        <v>16.62</v>
      </c>
      <c r="U496" s="30">
        <f t="shared" si="90"/>
        <v>19</v>
      </c>
      <c r="V496" s="30">
        <f t="shared" si="90"/>
        <v>21</v>
      </c>
      <c r="W496" s="35">
        <f t="shared" si="90"/>
        <v>349.02000000000004</v>
      </c>
    </row>
    <row r="497" spans="1:23" ht="15.75" x14ac:dyDescent="0.3">
      <c r="A497" s="8" t="s">
        <v>14</v>
      </c>
      <c r="B497" s="22" t="s">
        <v>32</v>
      </c>
      <c r="C497" s="198">
        <v>7</v>
      </c>
      <c r="D497" s="199">
        <v>2</v>
      </c>
      <c r="E497" s="12">
        <f>13.9*D497</f>
        <v>27.8</v>
      </c>
      <c r="F497" s="224">
        <v>7</v>
      </c>
      <c r="G497" s="226">
        <v>2</v>
      </c>
      <c r="H497" s="12">
        <f>13.9*G497</f>
        <v>27.8</v>
      </c>
      <c r="I497" s="240">
        <v>0</v>
      </c>
      <c r="J497" s="241">
        <v>1</v>
      </c>
      <c r="K497" s="12">
        <f>13.9*J497</f>
        <v>13.9</v>
      </c>
      <c r="L497" s="242">
        <v>2</v>
      </c>
      <c r="M497" s="243">
        <v>2</v>
      </c>
      <c r="N497" s="12">
        <f>13.9*M497</f>
        <v>27.8</v>
      </c>
      <c r="O497" s="238">
        <v>0</v>
      </c>
      <c r="P497" s="239">
        <v>0</v>
      </c>
      <c r="Q497" s="93">
        <f>13.9*P497</f>
        <v>0</v>
      </c>
      <c r="R497" s="253">
        <v>1</v>
      </c>
      <c r="S497" s="254">
        <v>0</v>
      </c>
      <c r="T497" s="12">
        <f>13.9*S497</f>
        <v>0</v>
      </c>
      <c r="U497" s="30">
        <f t="shared" si="90"/>
        <v>34</v>
      </c>
      <c r="V497" s="30">
        <f t="shared" si="90"/>
        <v>22</v>
      </c>
      <c r="W497" s="35">
        <f t="shared" si="90"/>
        <v>305.8</v>
      </c>
    </row>
    <row r="498" spans="1:23" ht="15.75" x14ac:dyDescent="0.3">
      <c r="A498" s="8" t="s">
        <v>15</v>
      </c>
      <c r="B498" s="22" t="s">
        <v>98</v>
      </c>
      <c r="C498" s="198">
        <v>0</v>
      </c>
      <c r="D498" s="199">
        <v>1</v>
      </c>
      <c r="E498" s="12">
        <f>13.25*D498</f>
        <v>13.25</v>
      </c>
      <c r="F498" s="224">
        <v>1</v>
      </c>
      <c r="G498" s="226">
        <v>1</v>
      </c>
      <c r="H498" s="12">
        <f>13.25*G498</f>
        <v>13.25</v>
      </c>
      <c r="I498" s="240">
        <v>0</v>
      </c>
      <c r="J498" s="241">
        <v>1</v>
      </c>
      <c r="K498" s="12">
        <f>13.25*J498</f>
        <v>13.25</v>
      </c>
      <c r="L498" s="242">
        <v>3</v>
      </c>
      <c r="M498" s="243">
        <v>1</v>
      </c>
      <c r="N498" s="12">
        <f>13.25*M498</f>
        <v>13.25</v>
      </c>
      <c r="O498" s="238">
        <v>0</v>
      </c>
      <c r="P498" s="239">
        <v>1</v>
      </c>
      <c r="Q498" s="93">
        <f>13.25*P498</f>
        <v>13.25</v>
      </c>
      <c r="R498" s="253">
        <v>0</v>
      </c>
      <c r="S498" s="254">
        <v>1</v>
      </c>
      <c r="T498" s="12">
        <f>13.25*S498</f>
        <v>13.25</v>
      </c>
      <c r="U498" s="30">
        <f t="shared" si="90"/>
        <v>10</v>
      </c>
      <c r="V498" s="30">
        <f t="shared" si="90"/>
        <v>15</v>
      </c>
      <c r="W498" s="35">
        <f t="shared" si="90"/>
        <v>198.75</v>
      </c>
    </row>
    <row r="499" spans="1:23" ht="15.75" x14ac:dyDescent="0.3">
      <c r="A499" s="8" t="s">
        <v>16</v>
      </c>
      <c r="B499" s="22" t="s">
        <v>99</v>
      </c>
      <c r="C499" s="198">
        <v>5</v>
      </c>
      <c r="D499" s="199">
        <v>4</v>
      </c>
      <c r="E499" s="12">
        <f>19.3*D499</f>
        <v>77.2</v>
      </c>
      <c r="F499" s="224">
        <v>1</v>
      </c>
      <c r="G499" s="226">
        <v>3</v>
      </c>
      <c r="H499" s="12">
        <f>19.3*G499</f>
        <v>57.900000000000006</v>
      </c>
      <c r="I499" s="240">
        <v>4</v>
      </c>
      <c r="J499" s="241">
        <v>3</v>
      </c>
      <c r="K499" s="12">
        <f>19.3*J499</f>
        <v>57.900000000000006</v>
      </c>
      <c r="L499" s="242">
        <v>2</v>
      </c>
      <c r="M499" s="243">
        <v>1</v>
      </c>
      <c r="N499" s="12">
        <f>19.3*M499</f>
        <v>19.3</v>
      </c>
      <c r="O499" s="238">
        <v>3</v>
      </c>
      <c r="P499" s="239">
        <v>2</v>
      </c>
      <c r="Q499" s="93">
        <f>19.3*P499</f>
        <v>38.6</v>
      </c>
      <c r="R499" s="253">
        <v>4</v>
      </c>
      <c r="S499" s="254">
        <v>5</v>
      </c>
      <c r="T499" s="12">
        <f>19.3*S499</f>
        <v>96.5</v>
      </c>
      <c r="U499" s="30">
        <f t="shared" si="90"/>
        <v>35</v>
      </c>
      <c r="V499" s="30">
        <f t="shared" si="90"/>
        <v>39</v>
      </c>
      <c r="W499" s="35">
        <f t="shared" si="90"/>
        <v>752.69999999999993</v>
      </c>
    </row>
    <row r="500" spans="1:23" ht="15.75" x14ac:dyDescent="0.3">
      <c r="A500" s="8" t="s">
        <v>17</v>
      </c>
      <c r="B500" s="22" t="s">
        <v>26</v>
      </c>
      <c r="C500" s="198">
        <v>2</v>
      </c>
      <c r="D500" s="199">
        <v>4</v>
      </c>
      <c r="E500" s="12">
        <f>20.03*D500</f>
        <v>80.12</v>
      </c>
      <c r="F500" s="224">
        <v>6</v>
      </c>
      <c r="G500" s="226">
        <v>4</v>
      </c>
      <c r="H500" s="12">
        <f>20.03*G500</f>
        <v>80.12</v>
      </c>
      <c r="I500" s="240">
        <v>6</v>
      </c>
      <c r="J500" s="241">
        <v>3</v>
      </c>
      <c r="K500" s="12">
        <f>20.03*J500</f>
        <v>60.09</v>
      </c>
      <c r="L500" s="242">
        <v>5</v>
      </c>
      <c r="M500" s="243">
        <v>5</v>
      </c>
      <c r="N500" s="12">
        <f>20.03*M500</f>
        <v>100.15</v>
      </c>
      <c r="O500" s="238">
        <v>3</v>
      </c>
      <c r="P500" s="239">
        <v>5</v>
      </c>
      <c r="Q500" s="93">
        <f>20.03*P500</f>
        <v>100.15</v>
      </c>
      <c r="R500" s="253">
        <v>5</v>
      </c>
      <c r="S500" s="254">
        <v>6</v>
      </c>
      <c r="T500" s="12">
        <f>20.03*S500</f>
        <v>120.18</v>
      </c>
      <c r="U500" s="30">
        <f t="shared" si="90"/>
        <v>42</v>
      </c>
      <c r="V500" s="30">
        <f t="shared" si="90"/>
        <v>48</v>
      </c>
      <c r="W500" s="35">
        <f t="shared" si="90"/>
        <v>961.44</v>
      </c>
    </row>
    <row r="501" spans="1:23" ht="15.75" x14ac:dyDescent="0.3">
      <c r="A501" s="8" t="s">
        <v>18</v>
      </c>
      <c r="B501" s="22" t="s">
        <v>104</v>
      </c>
      <c r="C501" s="198">
        <v>8</v>
      </c>
      <c r="D501" s="199">
        <v>5</v>
      </c>
      <c r="E501" s="12">
        <f>15.48*D501</f>
        <v>77.400000000000006</v>
      </c>
      <c r="F501" s="224">
        <v>3</v>
      </c>
      <c r="G501" s="226">
        <v>4</v>
      </c>
      <c r="H501" s="12">
        <f>15.48*G501</f>
        <v>61.92</v>
      </c>
      <c r="I501" s="240">
        <v>4</v>
      </c>
      <c r="J501" s="241">
        <v>5</v>
      </c>
      <c r="K501" s="12">
        <f>15.48*J501</f>
        <v>77.400000000000006</v>
      </c>
      <c r="L501" s="242">
        <v>5</v>
      </c>
      <c r="M501" s="243">
        <v>6</v>
      </c>
      <c r="N501" s="12">
        <f>15.48*M501</f>
        <v>92.88</v>
      </c>
      <c r="O501" s="238">
        <v>7</v>
      </c>
      <c r="P501" s="239">
        <v>6</v>
      </c>
      <c r="Q501" s="93">
        <f>15.48*P501</f>
        <v>92.88</v>
      </c>
      <c r="R501" s="253">
        <v>0</v>
      </c>
      <c r="S501" s="254">
        <v>3</v>
      </c>
      <c r="T501" s="12">
        <f>15.48*S501</f>
        <v>46.44</v>
      </c>
      <c r="U501" s="30">
        <f t="shared" si="90"/>
        <v>54</v>
      </c>
      <c r="V501" s="30">
        <f t="shared" si="90"/>
        <v>59</v>
      </c>
      <c r="W501" s="35">
        <f t="shared" si="90"/>
        <v>913.31999999999994</v>
      </c>
    </row>
    <row r="502" spans="1:23" ht="15.75" x14ac:dyDescent="0.3">
      <c r="A502" s="8" t="s">
        <v>19</v>
      </c>
      <c r="B502" s="22" t="s">
        <v>34</v>
      </c>
      <c r="C502" s="198">
        <v>2</v>
      </c>
      <c r="D502" s="199">
        <v>2</v>
      </c>
      <c r="E502" s="12">
        <f>13.95*D502</f>
        <v>27.9</v>
      </c>
      <c r="F502" s="224">
        <v>2</v>
      </c>
      <c r="G502" s="226">
        <v>2</v>
      </c>
      <c r="H502" s="12">
        <f>13.95*G502</f>
        <v>27.9</v>
      </c>
      <c r="I502" s="240">
        <v>2</v>
      </c>
      <c r="J502" s="241">
        <v>2</v>
      </c>
      <c r="K502" s="12">
        <f>13.95*J502</f>
        <v>27.9</v>
      </c>
      <c r="L502" s="242">
        <v>2</v>
      </c>
      <c r="M502" s="243">
        <v>2</v>
      </c>
      <c r="N502" s="12">
        <f>13.95*M502</f>
        <v>27.9</v>
      </c>
      <c r="O502" s="238">
        <v>2</v>
      </c>
      <c r="P502" s="239">
        <v>2</v>
      </c>
      <c r="Q502" s="93">
        <f>13.95*P502</f>
        <v>27.9</v>
      </c>
      <c r="R502" s="253">
        <v>2</v>
      </c>
      <c r="S502" s="254">
        <v>2</v>
      </c>
      <c r="T502" s="12">
        <f>13.95*S502</f>
        <v>27.9</v>
      </c>
      <c r="U502" s="30">
        <f t="shared" ref="U502:W506" si="91">U470+C502+F502+I502+L502+O502+R502</f>
        <v>23</v>
      </c>
      <c r="V502" s="30">
        <f t="shared" si="91"/>
        <v>24</v>
      </c>
      <c r="W502" s="35">
        <f t="shared" si="91"/>
        <v>334.79999999999995</v>
      </c>
    </row>
    <row r="503" spans="1:23" ht="15.75" x14ac:dyDescent="0.3">
      <c r="A503" s="8" t="s">
        <v>20</v>
      </c>
      <c r="B503" s="22" t="s">
        <v>37</v>
      </c>
      <c r="C503" s="198">
        <v>4</v>
      </c>
      <c r="D503" s="199">
        <v>5</v>
      </c>
      <c r="E503" s="12">
        <f>16.69*D503</f>
        <v>83.45</v>
      </c>
      <c r="F503" s="224">
        <v>3</v>
      </c>
      <c r="G503" s="226">
        <v>2</v>
      </c>
      <c r="H503" s="12">
        <f>16.69*G503</f>
        <v>33.380000000000003</v>
      </c>
      <c r="I503" s="240">
        <v>2</v>
      </c>
      <c r="J503" s="241">
        <v>1</v>
      </c>
      <c r="K503" s="12">
        <f>16.69*J503</f>
        <v>16.690000000000001</v>
      </c>
      <c r="L503" s="242">
        <v>1</v>
      </c>
      <c r="M503" s="243">
        <v>2</v>
      </c>
      <c r="N503" s="12">
        <f>16.69*M503</f>
        <v>33.380000000000003</v>
      </c>
      <c r="O503" s="238">
        <v>4</v>
      </c>
      <c r="P503" s="239">
        <v>3</v>
      </c>
      <c r="Q503" s="93">
        <f>16.69*P503</f>
        <v>50.070000000000007</v>
      </c>
      <c r="R503" s="253">
        <v>4</v>
      </c>
      <c r="S503" s="254">
        <v>5</v>
      </c>
      <c r="T503" s="12">
        <f>16.69*S503</f>
        <v>83.45</v>
      </c>
      <c r="U503" s="30">
        <f t="shared" si="91"/>
        <v>34</v>
      </c>
      <c r="V503" s="30">
        <f t="shared" si="91"/>
        <v>42</v>
      </c>
      <c r="W503" s="35">
        <f t="shared" si="91"/>
        <v>700.98000000000013</v>
      </c>
    </row>
    <row r="504" spans="1:23" ht="15.75" x14ac:dyDescent="0.3">
      <c r="A504" s="8" t="s">
        <v>21</v>
      </c>
      <c r="B504" s="22" t="s">
        <v>28</v>
      </c>
      <c r="C504" s="198">
        <v>1</v>
      </c>
      <c r="D504" s="199">
        <v>1</v>
      </c>
      <c r="E504" s="12">
        <f>14*D504</f>
        <v>14</v>
      </c>
      <c r="F504" s="224">
        <v>1</v>
      </c>
      <c r="G504" s="226">
        <v>1</v>
      </c>
      <c r="H504" s="12">
        <f>14*G504</f>
        <v>14</v>
      </c>
      <c r="I504" s="240">
        <v>1</v>
      </c>
      <c r="J504" s="241">
        <v>1</v>
      </c>
      <c r="K504" s="12">
        <f>14*J504</f>
        <v>14</v>
      </c>
      <c r="L504" s="242">
        <v>1</v>
      </c>
      <c r="M504" s="243">
        <v>0</v>
      </c>
      <c r="N504" s="12">
        <f>14*M504</f>
        <v>0</v>
      </c>
      <c r="O504" s="238">
        <v>0</v>
      </c>
      <c r="P504" s="239">
        <v>0</v>
      </c>
      <c r="Q504" s="93">
        <f>14*P504</f>
        <v>0</v>
      </c>
      <c r="R504" s="253">
        <v>1</v>
      </c>
      <c r="S504" s="254">
        <v>4</v>
      </c>
      <c r="T504" s="12">
        <f>14*S504</f>
        <v>56</v>
      </c>
      <c r="U504" s="30">
        <f t="shared" si="91"/>
        <v>15</v>
      </c>
      <c r="V504" s="30">
        <f t="shared" si="91"/>
        <v>13</v>
      </c>
      <c r="W504" s="35">
        <f t="shared" si="91"/>
        <v>182</v>
      </c>
    </row>
    <row r="505" spans="1:23" ht="15.75" x14ac:dyDescent="0.3">
      <c r="A505" s="10">
        <v>20</v>
      </c>
      <c r="B505" s="22" t="s">
        <v>25</v>
      </c>
      <c r="C505" s="198">
        <v>8</v>
      </c>
      <c r="D505" s="199">
        <v>5</v>
      </c>
      <c r="E505" s="12">
        <f>22.08*D505</f>
        <v>110.39999999999999</v>
      </c>
      <c r="F505" s="224">
        <v>4</v>
      </c>
      <c r="G505" s="226">
        <v>4</v>
      </c>
      <c r="H505" s="12">
        <f>22.08*G505</f>
        <v>88.32</v>
      </c>
      <c r="I505" s="240">
        <v>2</v>
      </c>
      <c r="J505" s="241">
        <v>3</v>
      </c>
      <c r="K505" s="12">
        <f>22.08*J505</f>
        <v>66.239999999999995</v>
      </c>
      <c r="L505" s="242">
        <v>4</v>
      </c>
      <c r="M505" s="243">
        <v>3</v>
      </c>
      <c r="N505" s="12">
        <f>22.08*M505</f>
        <v>66.239999999999995</v>
      </c>
      <c r="O505" s="238">
        <v>2</v>
      </c>
      <c r="P505" s="239">
        <v>3</v>
      </c>
      <c r="Q505" s="93">
        <f>22.08*P505</f>
        <v>66.239999999999995</v>
      </c>
      <c r="R505" s="253">
        <v>2</v>
      </c>
      <c r="S505" s="254">
        <v>2</v>
      </c>
      <c r="T505" s="12">
        <f>22.08*S505</f>
        <v>44.16</v>
      </c>
      <c r="U505" s="30">
        <f t="shared" si="91"/>
        <v>46</v>
      </c>
      <c r="V505" s="30">
        <f t="shared" si="91"/>
        <v>57</v>
      </c>
      <c r="W505" s="35">
        <f t="shared" si="91"/>
        <v>1258.56</v>
      </c>
    </row>
    <row r="506" spans="1:23" ht="16.5" thickBot="1" x14ac:dyDescent="0.35">
      <c r="A506" s="10">
        <v>21</v>
      </c>
      <c r="B506" s="22" t="s">
        <v>39</v>
      </c>
      <c r="C506" s="198">
        <v>0</v>
      </c>
      <c r="D506" s="199">
        <v>0</v>
      </c>
      <c r="E506" s="12">
        <f>14.62*D506</f>
        <v>0</v>
      </c>
      <c r="F506" s="224">
        <v>0</v>
      </c>
      <c r="G506" s="226">
        <v>0</v>
      </c>
      <c r="H506" s="12">
        <f>14.62*G506</f>
        <v>0</v>
      </c>
      <c r="I506" s="240">
        <v>1</v>
      </c>
      <c r="J506" s="241">
        <v>1</v>
      </c>
      <c r="K506" s="12">
        <f>14.62*J506</f>
        <v>14.62</v>
      </c>
      <c r="L506" s="242">
        <v>0</v>
      </c>
      <c r="M506" s="243">
        <v>3</v>
      </c>
      <c r="N506" s="12">
        <f>14.62*M506</f>
        <v>43.86</v>
      </c>
      <c r="O506" s="238">
        <v>0</v>
      </c>
      <c r="P506" s="239">
        <v>0</v>
      </c>
      <c r="Q506" s="93">
        <f>14.62*P506</f>
        <v>0</v>
      </c>
      <c r="R506" s="253">
        <v>0</v>
      </c>
      <c r="S506" s="254">
        <v>1</v>
      </c>
      <c r="T506" s="12">
        <f>14.62*S506</f>
        <v>14.62</v>
      </c>
      <c r="U506" s="30">
        <f t="shared" si="91"/>
        <v>9</v>
      </c>
      <c r="V506" s="30">
        <f t="shared" si="91"/>
        <v>16</v>
      </c>
      <c r="W506" s="35">
        <f t="shared" si="91"/>
        <v>233.92000000000002</v>
      </c>
    </row>
    <row r="507" spans="1:23" ht="17.25" thickTop="1" thickBot="1" x14ac:dyDescent="0.35">
      <c r="A507" s="3"/>
      <c r="B507" s="23" t="s">
        <v>57</v>
      </c>
      <c r="C507" s="28">
        <f>SUM(C486:C506)</f>
        <v>52</v>
      </c>
      <c r="D507" s="15">
        <f>SUM(D486:D506)</f>
        <v>42</v>
      </c>
      <c r="E507" s="23">
        <f t="shared" ref="E507:W507" si="92">SUM(E486:E506)</f>
        <v>724.56000000000006</v>
      </c>
      <c r="F507" s="28">
        <f t="shared" si="92"/>
        <v>40</v>
      </c>
      <c r="G507" s="15">
        <f t="shared" si="92"/>
        <v>40</v>
      </c>
      <c r="H507" s="23">
        <f t="shared" si="92"/>
        <v>724.27</v>
      </c>
      <c r="I507" s="60">
        <f t="shared" si="92"/>
        <v>38</v>
      </c>
      <c r="J507" s="15">
        <f t="shared" si="92"/>
        <v>40</v>
      </c>
      <c r="K507" s="23">
        <f t="shared" si="92"/>
        <v>706.6</v>
      </c>
      <c r="L507" s="28">
        <f t="shared" si="92"/>
        <v>46</v>
      </c>
      <c r="M507" s="15">
        <f t="shared" si="92"/>
        <v>41</v>
      </c>
      <c r="N507" s="16">
        <f t="shared" si="92"/>
        <v>705.67</v>
      </c>
      <c r="O507" s="70">
        <f t="shared" si="92"/>
        <v>39</v>
      </c>
      <c r="P507" s="73">
        <f t="shared" si="92"/>
        <v>35</v>
      </c>
      <c r="Q507" s="91">
        <f t="shared" si="92"/>
        <v>592.82000000000005</v>
      </c>
      <c r="R507" s="60">
        <f t="shared" si="92"/>
        <v>30</v>
      </c>
      <c r="S507" s="73">
        <f t="shared" si="92"/>
        <v>52</v>
      </c>
      <c r="T507" s="16">
        <f t="shared" si="92"/>
        <v>915.64</v>
      </c>
      <c r="U507" s="32">
        <f t="shared" si="92"/>
        <v>499</v>
      </c>
      <c r="V507" s="15">
        <f t="shared" si="92"/>
        <v>552</v>
      </c>
      <c r="W507" s="16">
        <f t="shared" si="92"/>
        <v>9617.0499999999993</v>
      </c>
    </row>
    <row r="508" spans="1:23" ht="16.5" thickTop="1" thickBot="1" x14ac:dyDescent="0.3">
      <c r="A508" s="17"/>
      <c r="B508" s="24" t="s">
        <v>58</v>
      </c>
      <c r="C508" s="17">
        <f>R476+C507</f>
        <v>306</v>
      </c>
      <c r="D508" s="17">
        <f>S476+D507</f>
        <v>344</v>
      </c>
      <c r="E508" s="17">
        <f>T476+E507</f>
        <v>5972.05</v>
      </c>
      <c r="F508" s="17">
        <f t="shared" ref="F508:T508" si="93">C508+F507</f>
        <v>346</v>
      </c>
      <c r="G508" s="18">
        <f t="shared" si="93"/>
        <v>384</v>
      </c>
      <c r="H508" s="24">
        <f t="shared" si="93"/>
        <v>6696.32</v>
      </c>
      <c r="I508" s="61">
        <f t="shared" si="93"/>
        <v>384</v>
      </c>
      <c r="J508" s="18">
        <f t="shared" si="93"/>
        <v>424</v>
      </c>
      <c r="K508" s="19">
        <f t="shared" si="93"/>
        <v>7402.92</v>
      </c>
      <c r="L508" s="17">
        <f t="shared" si="93"/>
        <v>430</v>
      </c>
      <c r="M508" s="18">
        <f t="shared" si="93"/>
        <v>465</v>
      </c>
      <c r="N508" s="19">
        <f t="shared" si="93"/>
        <v>8108.59</v>
      </c>
      <c r="O508" s="61">
        <f t="shared" si="93"/>
        <v>469</v>
      </c>
      <c r="P508" s="79">
        <f t="shared" si="93"/>
        <v>500</v>
      </c>
      <c r="Q508" s="101">
        <f t="shared" si="93"/>
        <v>8701.41</v>
      </c>
      <c r="R508" s="61">
        <f t="shared" si="93"/>
        <v>499</v>
      </c>
      <c r="S508" s="79">
        <f t="shared" si="93"/>
        <v>552</v>
      </c>
      <c r="T508" s="19">
        <f t="shared" si="93"/>
        <v>9617.0499999999993</v>
      </c>
      <c r="U508" s="33"/>
      <c r="V508" s="18"/>
      <c r="W508" s="19"/>
    </row>
    <row r="509" spans="1:23" ht="16.5" thickTop="1" x14ac:dyDescent="0.3">
      <c r="A509" s="2"/>
      <c r="B509" s="2"/>
      <c r="C509" s="2"/>
      <c r="D509" s="2"/>
      <c r="E509" s="2"/>
      <c r="F509" s="2"/>
      <c r="G509" s="2"/>
      <c r="H509" s="2"/>
      <c r="I509" s="62"/>
      <c r="J509" s="2"/>
      <c r="K509" s="2"/>
      <c r="L509" s="2"/>
      <c r="M509" s="2"/>
      <c r="N509" s="2"/>
      <c r="O509" s="62"/>
      <c r="P509" s="62"/>
      <c r="Q509" s="62"/>
      <c r="R509" s="62"/>
      <c r="S509" s="62"/>
      <c r="T509" s="2"/>
      <c r="U509" s="2"/>
      <c r="V509" s="2"/>
      <c r="W509" s="2"/>
    </row>
    <row r="510" spans="1:23" ht="15.75" x14ac:dyDescent="0.3">
      <c r="A510" s="2"/>
      <c r="B510" s="2" t="s">
        <v>52</v>
      </c>
      <c r="C510" s="2" t="s">
        <v>53</v>
      </c>
      <c r="D510" s="2"/>
      <c r="E510" s="2"/>
      <c r="F510" s="2"/>
      <c r="G510" s="2"/>
      <c r="H510" s="2"/>
      <c r="I510" s="62"/>
      <c r="J510" s="2"/>
      <c r="K510" s="2"/>
      <c r="L510" s="2"/>
      <c r="M510" s="2"/>
      <c r="N510" s="2"/>
      <c r="O510" s="62"/>
      <c r="P510" s="62"/>
      <c r="Q510" s="62"/>
      <c r="R510" s="62"/>
      <c r="S510" s="62"/>
      <c r="T510" s="2"/>
      <c r="U510" s="2"/>
      <c r="V510" s="2"/>
      <c r="W510" s="2"/>
    </row>
    <row r="511" spans="1:23" ht="15.75" x14ac:dyDescent="0.3">
      <c r="A511" s="2"/>
      <c r="B511" s="2"/>
      <c r="C511" s="2" t="s">
        <v>54</v>
      </c>
      <c r="D511" s="2"/>
      <c r="E511" s="2"/>
      <c r="F511" s="2"/>
      <c r="G511" s="2"/>
      <c r="H511" s="2"/>
      <c r="I511" s="62"/>
      <c r="J511" s="2"/>
      <c r="K511" s="2"/>
      <c r="L511" s="2"/>
      <c r="M511" s="2"/>
      <c r="N511" s="2"/>
      <c r="O511" s="62"/>
      <c r="P511" s="62"/>
      <c r="Q511" s="62"/>
      <c r="R511" s="62"/>
      <c r="S511" s="62"/>
      <c r="T511" s="2"/>
      <c r="U511" s="2"/>
      <c r="V511" s="2"/>
      <c r="W511" s="2"/>
    </row>
    <row r="512" spans="1:23" ht="15.75" x14ac:dyDescent="0.3">
      <c r="A512" s="2"/>
      <c r="B512" s="2"/>
      <c r="C512" s="2" t="s">
        <v>105</v>
      </c>
      <c r="D512" s="2"/>
      <c r="E512" s="2"/>
      <c r="F512" s="2"/>
      <c r="G512" s="2"/>
      <c r="H512" s="2"/>
      <c r="I512" s="62"/>
      <c r="J512" s="2"/>
      <c r="K512" s="2"/>
      <c r="L512" s="2"/>
      <c r="M512" s="2"/>
      <c r="N512" s="2"/>
      <c r="O512" s="62"/>
      <c r="P512" s="62"/>
      <c r="Q512" s="62"/>
      <c r="R512" s="62"/>
      <c r="S512" s="62"/>
      <c r="T512" s="2"/>
      <c r="U512" s="2"/>
      <c r="V512" s="2"/>
      <c r="W512" s="2"/>
    </row>
    <row r="513" spans="1:23" ht="16.5" thickBot="1" x14ac:dyDescent="0.35">
      <c r="A513" s="2"/>
      <c r="B513" s="1" t="s">
        <v>55</v>
      </c>
      <c r="C513" s="1" t="s">
        <v>94</v>
      </c>
      <c r="D513" s="2"/>
      <c r="E513" s="2"/>
      <c r="F513" s="2"/>
      <c r="G513" s="2"/>
      <c r="H513" s="2"/>
      <c r="I513" s="62"/>
      <c r="J513" s="2"/>
      <c r="K513" s="2"/>
      <c r="L513" s="2"/>
      <c r="M513" s="2"/>
      <c r="N513" s="2"/>
      <c r="O513" s="62"/>
      <c r="P513" s="62"/>
      <c r="Q513" s="62"/>
      <c r="R513" s="62"/>
      <c r="S513" s="62"/>
      <c r="T513" s="2"/>
      <c r="U513" s="2"/>
      <c r="V513" s="2"/>
      <c r="W513" s="2"/>
    </row>
    <row r="514" spans="1:23" ht="16.5" thickTop="1" x14ac:dyDescent="0.3">
      <c r="A514" s="262" t="s">
        <v>0</v>
      </c>
      <c r="B514" s="265" t="s">
        <v>1</v>
      </c>
      <c r="C514" s="268" t="s">
        <v>40</v>
      </c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70"/>
      <c r="U514" s="277" t="s">
        <v>46</v>
      </c>
      <c r="V514" s="271"/>
      <c r="W514" s="272"/>
    </row>
    <row r="515" spans="1:23" ht="15.75" x14ac:dyDescent="0.3">
      <c r="A515" s="263"/>
      <c r="B515" s="266"/>
      <c r="C515" s="259" t="s">
        <v>41</v>
      </c>
      <c r="D515" s="260"/>
      <c r="E515" s="261"/>
      <c r="F515" s="259" t="s">
        <v>42</v>
      </c>
      <c r="G515" s="260"/>
      <c r="H515" s="261"/>
      <c r="I515" s="259" t="s">
        <v>43</v>
      </c>
      <c r="J515" s="260"/>
      <c r="K515" s="261"/>
      <c r="L515" s="259" t="s">
        <v>44</v>
      </c>
      <c r="M515" s="260"/>
      <c r="N515" s="261"/>
      <c r="O515" s="279" t="s">
        <v>2</v>
      </c>
      <c r="P515" s="280"/>
      <c r="Q515" s="281"/>
      <c r="R515" s="259" t="s">
        <v>45</v>
      </c>
      <c r="S515" s="260"/>
      <c r="T515" s="261"/>
      <c r="U515" s="278"/>
      <c r="V515" s="273"/>
      <c r="W515" s="274"/>
    </row>
    <row r="516" spans="1:23" ht="16.5" thickBot="1" x14ac:dyDescent="0.35">
      <c r="A516" s="264"/>
      <c r="B516" s="267"/>
      <c r="C516" s="43" t="s">
        <v>47</v>
      </c>
      <c r="D516" s="44" t="s">
        <v>48</v>
      </c>
      <c r="E516" s="45" t="s">
        <v>103</v>
      </c>
      <c r="F516" s="43" t="s">
        <v>47</v>
      </c>
      <c r="G516" s="44" t="s">
        <v>48</v>
      </c>
      <c r="H516" s="45" t="s">
        <v>103</v>
      </c>
      <c r="I516" s="55" t="s">
        <v>47</v>
      </c>
      <c r="J516" s="44" t="s">
        <v>48</v>
      </c>
      <c r="K516" s="45" t="s">
        <v>103</v>
      </c>
      <c r="L516" s="43" t="s">
        <v>47</v>
      </c>
      <c r="M516" s="44" t="s">
        <v>48</v>
      </c>
      <c r="N516" s="45" t="s">
        <v>103</v>
      </c>
      <c r="O516" s="55" t="s">
        <v>47</v>
      </c>
      <c r="P516" s="75" t="s">
        <v>48</v>
      </c>
      <c r="Q516" s="99" t="s">
        <v>103</v>
      </c>
      <c r="R516" s="55" t="s">
        <v>47</v>
      </c>
      <c r="S516" s="75" t="s">
        <v>48</v>
      </c>
      <c r="T516" s="45" t="s">
        <v>103</v>
      </c>
      <c r="U516" s="43" t="s">
        <v>47</v>
      </c>
      <c r="V516" s="44" t="s">
        <v>48</v>
      </c>
      <c r="W516" s="45" t="s">
        <v>103</v>
      </c>
    </row>
    <row r="517" spans="1:23" ht="17.25" thickTop="1" thickBot="1" x14ac:dyDescent="0.35">
      <c r="A517" s="3" t="s">
        <v>3</v>
      </c>
      <c r="B517" s="20" t="s">
        <v>4</v>
      </c>
      <c r="C517" s="3" t="s">
        <v>5</v>
      </c>
      <c r="D517" s="4" t="s">
        <v>6</v>
      </c>
      <c r="E517" s="20" t="s">
        <v>7</v>
      </c>
      <c r="F517" s="3" t="s">
        <v>8</v>
      </c>
      <c r="G517" s="4" t="s">
        <v>9</v>
      </c>
      <c r="H517" s="5" t="s">
        <v>10</v>
      </c>
      <c r="I517" s="72" t="s">
        <v>11</v>
      </c>
      <c r="J517" s="4" t="s">
        <v>12</v>
      </c>
      <c r="K517" s="20" t="s">
        <v>13</v>
      </c>
      <c r="L517" s="3" t="s">
        <v>14</v>
      </c>
      <c r="M517" s="4" t="s">
        <v>15</v>
      </c>
      <c r="N517" s="5" t="s">
        <v>16</v>
      </c>
      <c r="O517" s="72">
        <v>15</v>
      </c>
      <c r="P517" s="76" t="s">
        <v>18</v>
      </c>
      <c r="Q517" s="100" t="s">
        <v>19</v>
      </c>
      <c r="R517" s="56" t="s">
        <v>20</v>
      </c>
      <c r="S517" s="76" t="s">
        <v>21</v>
      </c>
      <c r="T517" s="5" t="s">
        <v>22</v>
      </c>
      <c r="U517" s="29" t="s">
        <v>49</v>
      </c>
      <c r="V517" s="4" t="s">
        <v>50</v>
      </c>
      <c r="W517" s="5" t="s">
        <v>51</v>
      </c>
    </row>
    <row r="518" spans="1:23" s="68" customFormat="1" ht="16.5" thickTop="1" x14ac:dyDescent="0.3">
      <c r="A518" s="82" t="s">
        <v>3</v>
      </c>
      <c r="B518" s="83" t="s">
        <v>23</v>
      </c>
      <c r="C518" s="220">
        <v>0</v>
      </c>
      <c r="D518" s="220">
        <v>0</v>
      </c>
      <c r="E518" s="93">
        <f>14.8*D518</f>
        <v>0</v>
      </c>
      <c r="F518" s="183">
        <v>0</v>
      </c>
      <c r="G518" s="183">
        <v>0</v>
      </c>
      <c r="H518" s="93">
        <f>14.8*G518</f>
        <v>0</v>
      </c>
      <c r="I518" s="183">
        <v>0</v>
      </c>
      <c r="J518" s="183">
        <v>0</v>
      </c>
      <c r="K518" s="93">
        <f>14.8*J518</f>
        <v>0</v>
      </c>
      <c r="L518" s="183">
        <v>0</v>
      </c>
      <c r="M518" s="183">
        <v>0</v>
      </c>
      <c r="N518" s="93">
        <f>14.8*M518</f>
        <v>0</v>
      </c>
      <c r="O518" s="183">
        <v>0</v>
      </c>
      <c r="P518" s="183">
        <v>0</v>
      </c>
      <c r="Q518" s="93">
        <f>14.8*P518</f>
        <v>0</v>
      </c>
      <c r="R518" s="183">
        <v>0</v>
      </c>
      <c r="S518" s="183">
        <v>0</v>
      </c>
      <c r="T518" s="93">
        <f>14.8*S518</f>
        <v>0</v>
      </c>
      <c r="U518" s="71">
        <f>C518+F518+I518+L518+O518+R518</f>
        <v>0</v>
      </c>
      <c r="V518" s="94">
        <f>D518+G518+J518+M518+P518+S518</f>
        <v>0</v>
      </c>
      <c r="W518" s="95">
        <f>E518+H518+K518+N518+Q518+T518</f>
        <v>0</v>
      </c>
    </row>
    <row r="519" spans="1:23" s="68" customFormat="1" ht="15.75" x14ac:dyDescent="0.3">
      <c r="A519" s="84" t="s">
        <v>4</v>
      </c>
      <c r="B519" s="85" t="s">
        <v>29</v>
      </c>
      <c r="C519" s="220">
        <v>0</v>
      </c>
      <c r="D519" s="220">
        <v>0</v>
      </c>
      <c r="E519" s="93">
        <f>13.55*D519</f>
        <v>0</v>
      </c>
      <c r="F519" s="183">
        <v>0</v>
      </c>
      <c r="G519" s="183">
        <v>0</v>
      </c>
      <c r="H519" s="93">
        <f>13.55*G519</f>
        <v>0</v>
      </c>
      <c r="I519" s="183">
        <v>0</v>
      </c>
      <c r="J519" s="183">
        <v>0</v>
      </c>
      <c r="K519" s="93">
        <f>13.55*J519</f>
        <v>0</v>
      </c>
      <c r="L519" s="183">
        <v>0</v>
      </c>
      <c r="M519" s="183">
        <v>0</v>
      </c>
      <c r="N519" s="93">
        <f>13.55*M519</f>
        <v>0</v>
      </c>
      <c r="O519" s="183">
        <v>0</v>
      </c>
      <c r="P519" s="183">
        <v>0</v>
      </c>
      <c r="Q519" s="93">
        <f>13.55*P519</f>
        <v>0</v>
      </c>
      <c r="R519" s="183">
        <v>0</v>
      </c>
      <c r="S519" s="183">
        <v>0</v>
      </c>
      <c r="T519" s="93">
        <f>13.55*S519</f>
        <v>0</v>
      </c>
      <c r="U519" s="66">
        <f t="shared" ref="U519:W538" si="94">C519+F519+I519+L519+O519+R519</f>
        <v>0</v>
      </c>
      <c r="V519" s="74">
        <f t="shared" si="94"/>
        <v>0</v>
      </c>
      <c r="W519" s="95">
        <f t="shared" si="94"/>
        <v>0</v>
      </c>
    </row>
    <row r="520" spans="1:23" s="68" customFormat="1" ht="15.75" x14ac:dyDescent="0.3">
      <c r="A520" s="84" t="s">
        <v>5</v>
      </c>
      <c r="B520" s="85" t="s">
        <v>30</v>
      </c>
      <c r="C520" s="220">
        <v>0</v>
      </c>
      <c r="D520" s="220">
        <v>0</v>
      </c>
      <c r="E520" s="93">
        <f>10.02*D520</f>
        <v>0</v>
      </c>
      <c r="F520" s="183">
        <v>0</v>
      </c>
      <c r="G520" s="183">
        <v>1</v>
      </c>
      <c r="H520" s="93">
        <f>10.02*G520</f>
        <v>10.02</v>
      </c>
      <c r="I520" s="183">
        <v>0</v>
      </c>
      <c r="J520" s="183">
        <v>0</v>
      </c>
      <c r="K520" s="93">
        <f>10.02*J520</f>
        <v>0</v>
      </c>
      <c r="L520" s="183">
        <v>0</v>
      </c>
      <c r="M520" s="183">
        <v>0</v>
      </c>
      <c r="N520" s="93">
        <f>10.02*M520</f>
        <v>0</v>
      </c>
      <c r="O520" s="183">
        <v>0</v>
      </c>
      <c r="P520" s="183">
        <v>0</v>
      </c>
      <c r="Q520" s="93">
        <f>10.02*P520</f>
        <v>0</v>
      </c>
      <c r="R520" s="183">
        <v>0</v>
      </c>
      <c r="S520" s="183">
        <v>0</v>
      </c>
      <c r="T520" s="93">
        <f>10.02*S520</f>
        <v>0</v>
      </c>
      <c r="U520" s="66">
        <f t="shared" si="94"/>
        <v>0</v>
      </c>
      <c r="V520" s="74">
        <f t="shared" si="94"/>
        <v>1</v>
      </c>
      <c r="W520" s="95">
        <f t="shared" si="94"/>
        <v>10.02</v>
      </c>
    </row>
    <row r="521" spans="1:23" s="68" customFormat="1" ht="15.75" x14ac:dyDescent="0.3">
      <c r="A521" s="84" t="s">
        <v>6</v>
      </c>
      <c r="B521" s="85" t="s">
        <v>38</v>
      </c>
      <c r="C521" s="220">
        <v>0</v>
      </c>
      <c r="D521" s="220">
        <v>0</v>
      </c>
      <c r="E521" s="93">
        <f>10.25*D521</f>
        <v>0</v>
      </c>
      <c r="F521" s="183">
        <v>0</v>
      </c>
      <c r="G521" s="183">
        <v>0</v>
      </c>
      <c r="H521" s="93">
        <f>10.25*G521</f>
        <v>0</v>
      </c>
      <c r="I521" s="183">
        <v>0</v>
      </c>
      <c r="J521" s="183">
        <v>0</v>
      </c>
      <c r="K521" s="93">
        <f>10.25*J521</f>
        <v>0</v>
      </c>
      <c r="L521" s="183">
        <v>0</v>
      </c>
      <c r="M521" s="183">
        <v>0</v>
      </c>
      <c r="N521" s="93">
        <f>10.25*M521</f>
        <v>0</v>
      </c>
      <c r="O521" s="183">
        <v>0</v>
      </c>
      <c r="P521" s="183">
        <v>0</v>
      </c>
      <c r="Q521" s="93">
        <f>10.25*P521</f>
        <v>0</v>
      </c>
      <c r="R521" s="183">
        <v>0</v>
      </c>
      <c r="S521" s="183">
        <v>0</v>
      </c>
      <c r="T521" s="93">
        <f>10.25*S521</f>
        <v>0</v>
      </c>
      <c r="U521" s="66">
        <f t="shared" si="94"/>
        <v>0</v>
      </c>
      <c r="V521" s="74">
        <f t="shared" si="94"/>
        <v>0</v>
      </c>
      <c r="W521" s="95">
        <f t="shared" si="94"/>
        <v>0</v>
      </c>
    </row>
    <row r="522" spans="1:23" s="68" customFormat="1" ht="15.75" x14ac:dyDescent="0.3">
      <c r="A522" s="84" t="s">
        <v>7</v>
      </c>
      <c r="B522" s="85" t="s">
        <v>36</v>
      </c>
      <c r="C522" s="220">
        <v>0</v>
      </c>
      <c r="D522" s="220">
        <v>1</v>
      </c>
      <c r="E522" s="93">
        <f>13.28*D522</f>
        <v>13.28</v>
      </c>
      <c r="F522" s="183">
        <v>1</v>
      </c>
      <c r="G522" s="183">
        <v>0</v>
      </c>
      <c r="H522" s="93">
        <f>13.28*G522</f>
        <v>0</v>
      </c>
      <c r="I522" s="183">
        <v>0</v>
      </c>
      <c r="J522" s="183">
        <v>1</v>
      </c>
      <c r="K522" s="93">
        <f>13.28*J522</f>
        <v>13.28</v>
      </c>
      <c r="L522" s="183">
        <v>1</v>
      </c>
      <c r="M522" s="183">
        <v>1</v>
      </c>
      <c r="N522" s="93">
        <f>13.28*M522</f>
        <v>13.28</v>
      </c>
      <c r="O522" s="183">
        <v>1</v>
      </c>
      <c r="P522" s="183">
        <v>1</v>
      </c>
      <c r="Q522" s="93">
        <f>13.28*P522</f>
        <v>13.28</v>
      </c>
      <c r="R522" s="183">
        <v>2</v>
      </c>
      <c r="S522" s="183">
        <v>1</v>
      </c>
      <c r="T522" s="93">
        <f>13.28*S522</f>
        <v>13.28</v>
      </c>
      <c r="U522" s="66">
        <f t="shared" si="94"/>
        <v>5</v>
      </c>
      <c r="V522" s="74">
        <f t="shared" si="94"/>
        <v>5</v>
      </c>
      <c r="W522" s="95">
        <f t="shared" si="94"/>
        <v>66.399999999999991</v>
      </c>
    </row>
    <row r="523" spans="1:23" s="68" customFormat="1" ht="15.75" x14ac:dyDescent="0.3">
      <c r="A523" s="84" t="s">
        <v>8</v>
      </c>
      <c r="B523" s="85" t="s">
        <v>24</v>
      </c>
      <c r="C523" s="220">
        <v>0</v>
      </c>
      <c r="D523" s="220">
        <v>0</v>
      </c>
      <c r="E523" s="93">
        <f>12.88*D523</f>
        <v>0</v>
      </c>
      <c r="F523" s="183">
        <v>0</v>
      </c>
      <c r="G523" s="183">
        <v>0</v>
      </c>
      <c r="H523" s="93">
        <f>12.88*G523</f>
        <v>0</v>
      </c>
      <c r="I523" s="183">
        <v>0</v>
      </c>
      <c r="J523" s="183">
        <v>0</v>
      </c>
      <c r="K523" s="93">
        <f>12.88*J523</f>
        <v>0</v>
      </c>
      <c r="L523" s="183">
        <v>0</v>
      </c>
      <c r="M523" s="183">
        <v>0</v>
      </c>
      <c r="N523" s="93">
        <f>12.88*M523</f>
        <v>0</v>
      </c>
      <c r="O523" s="183">
        <v>0</v>
      </c>
      <c r="P523" s="183">
        <v>0</v>
      </c>
      <c r="Q523" s="93">
        <f>12.88*P523</f>
        <v>0</v>
      </c>
      <c r="R523" s="183">
        <v>0</v>
      </c>
      <c r="S523" s="183">
        <v>0</v>
      </c>
      <c r="T523" s="93">
        <f>12.88*S523</f>
        <v>0</v>
      </c>
      <c r="U523" s="66">
        <f t="shared" si="94"/>
        <v>0</v>
      </c>
      <c r="V523" s="74">
        <f t="shared" si="94"/>
        <v>0</v>
      </c>
      <c r="W523" s="95">
        <f t="shared" si="94"/>
        <v>0</v>
      </c>
    </row>
    <row r="524" spans="1:23" s="68" customFormat="1" ht="15.75" x14ac:dyDescent="0.3">
      <c r="A524" s="84" t="s">
        <v>9</v>
      </c>
      <c r="B524" s="85" t="s">
        <v>96</v>
      </c>
      <c r="C524" s="220">
        <v>0</v>
      </c>
      <c r="D524" s="220">
        <v>0</v>
      </c>
      <c r="E524" s="93">
        <f>10.28*D524</f>
        <v>0</v>
      </c>
      <c r="F524" s="183">
        <v>0</v>
      </c>
      <c r="G524" s="183">
        <v>0</v>
      </c>
      <c r="H524" s="93">
        <f>10.28*G524</f>
        <v>0</v>
      </c>
      <c r="I524" s="183">
        <v>0</v>
      </c>
      <c r="J524" s="183">
        <v>0</v>
      </c>
      <c r="K524" s="93">
        <f>10.28*J524</f>
        <v>0</v>
      </c>
      <c r="L524" s="183">
        <v>0</v>
      </c>
      <c r="M524" s="183">
        <v>0</v>
      </c>
      <c r="N524" s="93">
        <f>10.28*M524</f>
        <v>0</v>
      </c>
      <c r="O524" s="183">
        <v>0</v>
      </c>
      <c r="P524" s="183">
        <v>0</v>
      </c>
      <c r="Q524" s="93">
        <f>10.28*P524</f>
        <v>0</v>
      </c>
      <c r="R524" s="183">
        <v>0</v>
      </c>
      <c r="S524" s="183">
        <v>0</v>
      </c>
      <c r="T524" s="93">
        <f>10.28*S524</f>
        <v>0</v>
      </c>
      <c r="U524" s="66">
        <f t="shared" si="94"/>
        <v>0</v>
      </c>
      <c r="V524" s="74">
        <f t="shared" si="94"/>
        <v>0</v>
      </c>
      <c r="W524" s="95">
        <f t="shared" si="94"/>
        <v>0</v>
      </c>
    </row>
    <row r="525" spans="1:23" s="68" customFormat="1" ht="15.75" x14ac:dyDescent="0.3">
      <c r="A525" s="84" t="s">
        <v>10</v>
      </c>
      <c r="B525" s="85" t="s">
        <v>97</v>
      </c>
      <c r="C525" s="220">
        <v>1</v>
      </c>
      <c r="D525" s="220">
        <v>1</v>
      </c>
      <c r="E525" s="93">
        <f>14.73*D525</f>
        <v>14.73</v>
      </c>
      <c r="F525" s="183">
        <v>0</v>
      </c>
      <c r="G525" s="183">
        <v>0</v>
      </c>
      <c r="H525" s="93">
        <f>14.73*G525</f>
        <v>0</v>
      </c>
      <c r="I525" s="183">
        <v>1</v>
      </c>
      <c r="J525" s="183">
        <v>0</v>
      </c>
      <c r="K525" s="93">
        <f>14.73*J525</f>
        <v>0</v>
      </c>
      <c r="L525" s="183">
        <v>1</v>
      </c>
      <c r="M525" s="183">
        <v>1</v>
      </c>
      <c r="N525" s="93">
        <f>14.73*M525</f>
        <v>14.73</v>
      </c>
      <c r="O525" s="183">
        <v>1</v>
      </c>
      <c r="P525" s="183">
        <v>1</v>
      </c>
      <c r="Q525" s="93">
        <f>14.73*P525</f>
        <v>14.73</v>
      </c>
      <c r="R525" s="183">
        <v>0</v>
      </c>
      <c r="S525" s="183">
        <v>0</v>
      </c>
      <c r="T525" s="93">
        <f>14.73*S525</f>
        <v>0</v>
      </c>
      <c r="U525" s="66">
        <f t="shared" si="94"/>
        <v>4</v>
      </c>
      <c r="V525" s="74">
        <f t="shared" si="94"/>
        <v>3</v>
      </c>
      <c r="W525" s="95">
        <f t="shared" si="94"/>
        <v>44.19</v>
      </c>
    </row>
    <row r="526" spans="1:23" s="68" customFormat="1" ht="15.75" x14ac:dyDescent="0.3">
      <c r="A526" s="84" t="s">
        <v>11</v>
      </c>
      <c r="B526" s="85" t="s">
        <v>33</v>
      </c>
      <c r="C526" s="220">
        <v>1</v>
      </c>
      <c r="D526" s="220">
        <v>2</v>
      </c>
      <c r="E526" s="93">
        <f>11.96*D526</f>
        <v>23.92</v>
      </c>
      <c r="F526" s="183">
        <v>1</v>
      </c>
      <c r="G526" s="183">
        <v>0</v>
      </c>
      <c r="H526" s="93">
        <f>11.96*G526</f>
        <v>0</v>
      </c>
      <c r="I526" s="183">
        <v>1</v>
      </c>
      <c r="J526" s="183">
        <v>2</v>
      </c>
      <c r="K526" s="93">
        <f>11.96*J526</f>
        <v>23.92</v>
      </c>
      <c r="L526" s="183">
        <v>0</v>
      </c>
      <c r="M526" s="183">
        <v>1</v>
      </c>
      <c r="N526" s="93">
        <f>11.96*M526</f>
        <v>11.96</v>
      </c>
      <c r="O526" s="183">
        <v>0</v>
      </c>
      <c r="P526" s="183">
        <v>0</v>
      </c>
      <c r="Q526" s="93">
        <f>11.96*P526</f>
        <v>0</v>
      </c>
      <c r="R526" s="183">
        <v>0</v>
      </c>
      <c r="S526" s="183">
        <v>0</v>
      </c>
      <c r="T526" s="93">
        <f>11.96*S526</f>
        <v>0</v>
      </c>
      <c r="U526" s="66">
        <f t="shared" si="94"/>
        <v>3</v>
      </c>
      <c r="V526" s="74">
        <f t="shared" si="94"/>
        <v>5</v>
      </c>
      <c r="W526" s="95">
        <f t="shared" si="94"/>
        <v>59.800000000000004</v>
      </c>
    </row>
    <row r="527" spans="1:23" s="68" customFormat="1" ht="15.75" x14ac:dyDescent="0.3">
      <c r="A527" s="84" t="s">
        <v>12</v>
      </c>
      <c r="B527" s="85" t="s">
        <v>27</v>
      </c>
      <c r="C527" s="220">
        <v>0</v>
      </c>
      <c r="D527" s="220">
        <v>0</v>
      </c>
      <c r="E527" s="93">
        <f>11.05*D527</f>
        <v>0</v>
      </c>
      <c r="F527" s="183">
        <v>0</v>
      </c>
      <c r="G527" s="183">
        <v>0</v>
      </c>
      <c r="H527" s="93">
        <f>11.05*G527</f>
        <v>0</v>
      </c>
      <c r="I527" s="183">
        <v>0</v>
      </c>
      <c r="J527" s="183">
        <v>0</v>
      </c>
      <c r="K527" s="93">
        <f>11.05*J527</f>
        <v>0</v>
      </c>
      <c r="L527" s="183">
        <v>0</v>
      </c>
      <c r="M527" s="183">
        <v>0</v>
      </c>
      <c r="N527" s="93">
        <f>11.05*M527</f>
        <v>0</v>
      </c>
      <c r="O527" s="183">
        <v>1</v>
      </c>
      <c r="P527" s="183">
        <v>1</v>
      </c>
      <c r="Q527" s="93">
        <f>11.05*P527</f>
        <v>11.05</v>
      </c>
      <c r="R527" s="183">
        <v>0</v>
      </c>
      <c r="S527" s="183">
        <v>0</v>
      </c>
      <c r="T527" s="93">
        <f>11.05*S527</f>
        <v>0</v>
      </c>
      <c r="U527" s="66">
        <f t="shared" si="94"/>
        <v>1</v>
      </c>
      <c r="V527" s="74">
        <f t="shared" si="94"/>
        <v>1</v>
      </c>
      <c r="W527" s="95">
        <f t="shared" si="94"/>
        <v>11.05</v>
      </c>
    </row>
    <row r="528" spans="1:23" s="68" customFormat="1" ht="15.75" x14ac:dyDescent="0.3">
      <c r="A528" s="84" t="s">
        <v>13</v>
      </c>
      <c r="B528" s="85" t="s">
        <v>31</v>
      </c>
      <c r="C528" s="220">
        <v>1</v>
      </c>
      <c r="D528" s="220">
        <v>0</v>
      </c>
      <c r="E528" s="93">
        <f>11.91*D528</f>
        <v>0</v>
      </c>
      <c r="F528" s="183">
        <v>0</v>
      </c>
      <c r="G528" s="183">
        <v>0</v>
      </c>
      <c r="H528" s="93">
        <f>11.91*G528</f>
        <v>0</v>
      </c>
      <c r="I528" s="183">
        <v>0</v>
      </c>
      <c r="J528" s="183">
        <v>0</v>
      </c>
      <c r="K528" s="93">
        <f>11.91*J528</f>
        <v>0</v>
      </c>
      <c r="L528" s="183">
        <v>0</v>
      </c>
      <c r="M528" s="183">
        <v>0</v>
      </c>
      <c r="N528" s="93">
        <f>11.91*M528</f>
        <v>0</v>
      </c>
      <c r="O528" s="183">
        <v>0</v>
      </c>
      <c r="P528" s="183">
        <v>0</v>
      </c>
      <c r="Q528" s="93">
        <f>11.91*P528</f>
        <v>0</v>
      </c>
      <c r="R528" s="183">
        <v>0</v>
      </c>
      <c r="S528" s="183">
        <v>0</v>
      </c>
      <c r="T528" s="93">
        <f>11.91*S528</f>
        <v>0</v>
      </c>
      <c r="U528" s="66">
        <f t="shared" si="94"/>
        <v>1</v>
      </c>
      <c r="V528" s="74">
        <f t="shared" si="94"/>
        <v>0</v>
      </c>
      <c r="W528" s="95">
        <f t="shared" si="94"/>
        <v>0</v>
      </c>
    </row>
    <row r="529" spans="1:23" s="68" customFormat="1" ht="15.75" x14ac:dyDescent="0.3">
      <c r="A529" s="84" t="s">
        <v>14</v>
      </c>
      <c r="B529" s="85" t="s">
        <v>32</v>
      </c>
      <c r="C529" s="220">
        <v>1</v>
      </c>
      <c r="D529" s="220">
        <v>2</v>
      </c>
      <c r="E529" s="93">
        <f>11.15*D529</f>
        <v>22.3</v>
      </c>
      <c r="F529" s="183">
        <v>1</v>
      </c>
      <c r="G529" s="183">
        <v>0</v>
      </c>
      <c r="H529" s="93">
        <f>11.15*G529</f>
        <v>0</v>
      </c>
      <c r="I529" s="183">
        <v>0</v>
      </c>
      <c r="J529" s="183">
        <v>0</v>
      </c>
      <c r="K529" s="93">
        <f>11.15*J529</f>
        <v>0</v>
      </c>
      <c r="L529" s="183">
        <v>6</v>
      </c>
      <c r="M529" s="183">
        <v>0</v>
      </c>
      <c r="N529" s="93">
        <f>11.15*M529</f>
        <v>0</v>
      </c>
      <c r="O529" s="183">
        <v>3</v>
      </c>
      <c r="P529" s="183">
        <v>6</v>
      </c>
      <c r="Q529" s="93">
        <f>11.15*P529</f>
        <v>66.900000000000006</v>
      </c>
      <c r="R529" s="183">
        <v>2</v>
      </c>
      <c r="S529" s="183">
        <v>0</v>
      </c>
      <c r="T529" s="93">
        <f>11.15*S529</f>
        <v>0</v>
      </c>
      <c r="U529" s="66">
        <f t="shared" si="94"/>
        <v>13</v>
      </c>
      <c r="V529" s="74">
        <f t="shared" si="94"/>
        <v>8</v>
      </c>
      <c r="W529" s="95">
        <f t="shared" si="94"/>
        <v>89.2</v>
      </c>
    </row>
    <row r="530" spans="1:23" s="68" customFormat="1" ht="15.75" x14ac:dyDescent="0.3">
      <c r="A530" s="84" t="s">
        <v>15</v>
      </c>
      <c r="B530" s="85" t="s">
        <v>98</v>
      </c>
      <c r="C530" s="220">
        <v>0</v>
      </c>
      <c r="D530" s="220">
        <v>0</v>
      </c>
      <c r="E530" s="93">
        <f>11.24*D530</f>
        <v>0</v>
      </c>
      <c r="F530" s="183">
        <v>0</v>
      </c>
      <c r="G530" s="183">
        <v>0</v>
      </c>
      <c r="H530" s="93">
        <f>11.24*G530</f>
        <v>0</v>
      </c>
      <c r="I530" s="183">
        <v>0</v>
      </c>
      <c r="J530" s="183">
        <v>0</v>
      </c>
      <c r="K530" s="93">
        <f>11.24*J530</f>
        <v>0</v>
      </c>
      <c r="L530" s="183">
        <v>0</v>
      </c>
      <c r="M530" s="183">
        <v>0</v>
      </c>
      <c r="N530" s="93">
        <f>11.24*M530</f>
        <v>0</v>
      </c>
      <c r="O530" s="183">
        <v>0</v>
      </c>
      <c r="P530" s="183">
        <v>0</v>
      </c>
      <c r="Q530" s="93">
        <f>11.24*P530</f>
        <v>0</v>
      </c>
      <c r="R530" s="183">
        <v>0</v>
      </c>
      <c r="S530" s="183">
        <v>0</v>
      </c>
      <c r="T530" s="93">
        <f>11.24*S530</f>
        <v>0</v>
      </c>
      <c r="U530" s="66">
        <f t="shared" si="94"/>
        <v>0</v>
      </c>
      <c r="V530" s="74">
        <f t="shared" si="94"/>
        <v>0</v>
      </c>
      <c r="W530" s="95">
        <f t="shared" si="94"/>
        <v>0</v>
      </c>
    </row>
    <row r="531" spans="1:23" s="68" customFormat="1" ht="15.75" x14ac:dyDescent="0.3">
      <c r="A531" s="84" t="s">
        <v>16</v>
      </c>
      <c r="B531" s="85" t="s">
        <v>99</v>
      </c>
      <c r="C531" s="220">
        <v>1</v>
      </c>
      <c r="D531" s="220">
        <v>0</v>
      </c>
      <c r="E531" s="93">
        <f>14.15*D531</f>
        <v>0</v>
      </c>
      <c r="F531" s="183">
        <v>0</v>
      </c>
      <c r="G531" s="183">
        <v>0</v>
      </c>
      <c r="H531" s="93">
        <f>14.15*G531</f>
        <v>0</v>
      </c>
      <c r="I531" s="183">
        <v>0</v>
      </c>
      <c r="J531" s="183">
        <v>0</v>
      </c>
      <c r="K531" s="93">
        <f>14.15*J531</f>
        <v>0</v>
      </c>
      <c r="L531" s="183">
        <v>0</v>
      </c>
      <c r="M531" s="183">
        <v>0</v>
      </c>
      <c r="N531" s="93">
        <f>14.15*M531</f>
        <v>0</v>
      </c>
      <c r="O531" s="183">
        <v>0</v>
      </c>
      <c r="P531" s="183">
        <v>0</v>
      </c>
      <c r="Q531" s="93">
        <f>14.15*P531</f>
        <v>0</v>
      </c>
      <c r="R531" s="183">
        <v>0</v>
      </c>
      <c r="S531" s="183">
        <v>0</v>
      </c>
      <c r="T531" s="93">
        <f>14.15*S531</f>
        <v>0</v>
      </c>
      <c r="U531" s="66">
        <f t="shared" si="94"/>
        <v>1</v>
      </c>
      <c r="V531" s="74">
        <f t="shared" si="94"/>
        <v>0</v>
      </c>
      <c r="W531" s="95">
        <f t="shared" si="94"/>
        <v>0</v>
      </c>
    </row>
    <row r="532" spans="1:23" s="68" customFormat="1" ht="15.75" x14ac:dyDescent="0.3">
      <c r="A532" s="84" t="s">
        <v>17</v>
      </c>
      <c r="B532" s="85" t="s">
        <v>26</v>
      </c>
      <c r="C532" s="220">
        <v>0</v>
      </c>
      <c r="D532" s="220">
        <v>1</v>
      </c>
      <c r="E532" s="93">
        <f>0*D532</f>
        <v>0</v>
      </c>
      <c r="F532" s="183">
        <v>1</v>
      </c>
      <c r="G532" s="183">
        <v>0</v>
      </c>
      <c r="H532" s="93">
        <f>0*G532</f>
        <v>0</v>
      </c>
      <c r="I532" s="183">
        <v>0</v>
      </c>
      <c r="J532" s="183">
        <v>1</v>
      </c>
      <c r="K532" s="93">
        <f>0*J532</f>
        <v>0</v>
      </c>
      <c r="L532" s="183">
        <v>0</v>
      </c>
      <c r="M532" s="183">
        <v>0</v>
      </c>
      <c r="N532" s="93">
        <f>0*M532</f>
        <v>0</v>
      </c>
      <c r="O532" s="183">
        <v>0</v>
      </c>
      <c r="P532" s="183">
        <v>0</v>
      </c>
      <c r="Q532" s="93">
        <f>0*P532</f>
        <v>0</v>
      </c>
      <c r="R532" s="183">
        <v>1</v>
      </c>
      <c r="S532" s="183">
        <v>1</v>
      </c>
      <c r="T532" s="93">
        <f>0*S532</f>
        <v>0</v>
      </c>
      <c r="U532" s="66">
        <f t="shared" si="94"/>
        <v>2</v>
      </c>
      <c r="V532" s="74">
        <f t="shared" si="94"/>
        <v>3</v>
      </c>
      <c r="W532" s="95">
        <f t="shared" si="94"/>
        <v>0</v>
      </c>
    </row>
    <row r="533" spans="1:23" s="68" customFormat="1" ht="15.75" x14ac:dyDescent="0.3">
      <c r="A533" s="84" t="s">
        <v>18</v>
      </c>
      <c r="B533" s="85" t="s">
        <v>104</v>
      </c>
      <c r="C533" s="220">
        <v>0</v>
      </c>
      <c r="D533" s="220">
        <v>0</v>
      </c>
      <c r="E533" s="93">
        <f>0*D533</f>
        <v>0</v>
      </c>
      <c r="F533" s="183">
        <v>0</v>
      </c>
      <c r="G533" s="183">
        <v>0</v>
      </c>
      <c r="H533" s="93">
        <f>0*G533</f>
        <v>0</v>
      </c>
      <c r="I533" s="183">
        <v>0</v>
      </c>
      <c r="J533" s="183">
        <v>0</v>
      </c>
      <c r="K533" s="93">
        <f>0*J533</f>
        <v>0</v>
      </c>
      <c r="L533" s="183">
        <v>0</v>
      </c>
      <c r="M533" s="183">
        <v>0</v>
      </c>
      <c r="N533" s="93">
        <f>0*M533</f>
        <v>0</v>
      </c>
      <c r="O533" s="183">
        <v>0</v>
      </c>
      <c r="P533" s="183">
        <v>0</v>
      </c>
      <c r="Q533" s="93">
        <f>0*P533</f>
        <v>0</v>
      </c>
      <c r="R533" s="183">
        <v>0</v>
      </c>
      <c r="S533" s="183">
        <v>0</v>
      </c>
      <c r="T533" s="93">
        <f>0*S533</f>
        <v>0</v>
      </c>
      <c r="U533" s="66">
        <f t="shared" si="94"/>
        <v>0</v>
      </c>
      <c r="V533" s="74">
        <f t="shared" si="94"/>
        <v>0</v>
      </c>
      <c r="W533" s="95">
        <f t="shared" si="94"/>
        <v>0</v>
      </c>
    </row>
    <row r="534" spans="1:23" s="68" customFormat="1" ht="15.75" x14ac:dyDescent="0.3">
      <c r="A534" s="84" t="s">
        <v>19</v>
      </c>
      <c r="B534" s="85" t="s">
        <v>34</v>
      </c>
      <c r="C534" s="220">
        <v>0</v>
      </c>
      <c r="D534" s="220">
        <v>0</v>
      </c>
      <c r="E534" s="93">
        <f>11.7*D534</f>
        <v>0</v>
      </c>
      <c r="F534" s="183">
        <v>0</v>
      </c>
      <c r="G534" s="183">
        <v>0</v>
      </c>
      <c r="H534" s="93">
        <f>11.7*G534</f>
        <v>0</v>
      </c>
      <c r="I534" s="183">
        <v>0</v>
      </c>
      <c r="J534" s="183">
        <v>0</v>
      </c>
      <c r="K534" s="93">
        <f>11.7*J534</f>
        <v>0</v>
      </c>
      <c r="L534" s="183">
        <v>0</v>
      </c>
      <c r="M534" s="183">
        <v>0</v>
      </c>
      <c r="N534" s="93">
        <f>11.7*M534</f>
        <v>0</v>
      </c>
      <c r="O534" s="183">
        <v>0</v>
      </c>
      <c r="P534" s="183">
        <v>0</v>
      </c>
      <c r="Q534" s="93">
        <f>11.7*P534</f>
        <v>0</v>
      </c>
      <c r="R534" s="183">
        <v>0</v>
      </c>
      <c r="S534" s="183">
        <v>0</v>
      </c>
      <c r="T534" s="93">
        <f>11.7*S534</f>
        <v>0</v>
      </c>
      <c r="U534" s="66">
        <f t="shared" si="94"/>
        <v>0</v>
      </c>
      <c r="V534" s="74">
        <f t="shared" si="94"/>
        <v>0</v>
      </c>
      <c r="W534" s="95">
        <f t="shared" si="94"/>
        <v>0</v>
      </c>
    </row>
    <row r="535" spans="1:23" s="68" customFormat="1" ht="15.75" x14ac:dyDescent="0.3">
      <c r="A535" s="84" t="s">
        <v>20</v>
      </c>
      <c r="B535" s="85" t="s">
        <v>37</v>
      </c>
      <c r="C535" s="220">
        <v>0</v>
      </c>
      <c r="D535" s="220">
        <v>1</v>
      </c>
      <c r="E535" s="93">
        <f>0*D535</f>
        <v>0</v>
      </c>
      <c r="F535" s="183">
        <v>0</v>
      </c>
      <c r="G535" s="183">
        <v>0</v>
      </c>
      <c r="H535" s="93">
        <f>0*G535</f>
        <v>0</v>
      </c>
      <c r="I535" s="183">
        <v>0</v>
      </c>
      <c r="J535" s="183">
        <v>0</v>
      </c>
      <c r="K535" s="93">
        <f>0*J535</f>
        <v>0</v>
      </c>
      <c r="L535" s="183">
        <v>0</v>
      </c>
      <c r="M535" s="183">
        <v>0</v>
      </c>
      <c r="N535" s="93">
        <f>0*M535</f>
        <v>0</v>
      </c>
      <c r="O535" s="183">
        <v>0</v>
      </c>
      <c r="P535" s="183">
        <v>0</v>
      </c>
      <c r="Q535" s="93">
        <f>0*P535</f>
        <v>0</v>
      </c>
      <c r="R535" s="183">
        <v>0</v>
      </c>
      <c r="S535" s="183">
        <v>0</v>
      </c>
      <c r="T535" s="93">
        <f>0*S535</f>
        <v>0</v>
      </c>
      <c r="U535" s="66">
        <f t="shared" si="94"/>
        <v>0</v>
      </c>
      <c r="V535" s="74">
        <f t="shared" si="94"/>
        <v>1</v>
      </c>
      <c r="W535" s="95">
        <f t="shared" si="94"/>
        <v>0</v>
      </c>
    </row>
    <row r="536" spans="1:23" s="68" customFormat="1" ht="15.75" x14ac:dyDescent="0.3">
      <c r="A536" s="84" t="s">
        <v>21</v>
      </c>
      <c r="B536" s="85" t="s">
        <v>28</v>
      </c>
      <c r="C536" s="220">
        <v>0</v>
      </c>
      <c r="D536" s="220">
        <v>1</v>
      </c>
      <c r="E536" s="93">
        <f>0*D536</f>
        <v>0</v>
      </c>
      <c r="F536" s="183">
        <v>1</v>
      </c>
      <c r="G536" s="183">
        <v>1</v>
      </c>
      <c r="H536" s="93">
        <f>0*G536</f>
        <v>0</v>
      </c>
      <c r="I536" s="183">
        <v>0</v>
      </c>
      <c r="J536" s="183">
        <v>1</v>
      </c>
      <c r="K536" s="93">
        <f>0*J536</f>
        <v>0</v>
      </c>
      <c r="L536" s="183">
        <v>0</v>
      </c>
      <c r="M536" s="183">
        <v>0</v>
      </c>
      <c r="N536" s="93">
        <f>0*M536</f>
        <v>0</v>
      </c>
      <c r="O536" s="183">
        <v>0</v>
      </c>
      <c r="P536" s="183">
        <v>0</v>
      </c>
      <c r="Q536" s="93">
        <f>0*P536</f>
        <v>0</v>
      </c>
      <c r="R536" s="183">
        <v>0</v>
      </c>
      <c r="S536" s="183">
        <v>0</v>
      </c>
      <c r="T536" s="93">
        <f>0*S536</f>
        <v>0</v>
      </c>
      <c r="U536" s="66">
        <f t="shared" si="94"/>
        <v>1</v>
      </c>
      <c r="V536" s="74">
        <f t="shared" si="94"/>
        <v>3</v>
      </c>
      <c r="W536" s="95">
        <f t="shared" si="94"/>
        <v>0</v>
      </c>
    </row>
    <row r="537" spans="1:23" s="68" customFormat="1" ht="15.75" x14ac:dyDescent="0.3">
      <c r="A537" s="86">
        <v>20</v>
      </c>
      <c r="B537" s="85" t="s">
        <v>25</v>
      </c>
      <c r="C537" s="220">
        <v>2</v>
      </c>
      <c r="D537" s="220">
        <v>2</v>
      </c>
      <c r="E537" s="93">
        <f>14.98*D537</f>
        <v>29.96</v>
      </c>
      <c r="F537" s="183">
        <v>1</v>
      </c>
      <c r="G537" s="183">
        <v>0</v>
      </c>
      <c r="H537" s="93">
        <f>14.98*G537</f>
        <v>0</v>
      </c>
      <c r="I537" s="183">
        <v>2</v>
      </c>
      <c r="J537" s="183">
        <v>2</v>
      </c>
      <c r="K537" s="93">
        <f>14.98*J537</f>
        <v>29.96</v>
      </c>
      <c r="L537" s="183">
        <v>2</v>
      </c>
      <c r="M537" s="183">
        <v>2</v>
      </c>
      <c r="N537" s="93">
        <f>14.98*M537</f>
        <v>29.96</v>
      </c>
      <c r="O537" s="183">
        <v>1</v>
      </c>
      <c r="P537" s="183">
        <v>1</v>
      </c>
      <c r="Q537" s="93">
        <f>14.98*P537</f>
        <v>14.98</v>
      </c>
      <c r="R537" s="183">
        <v>2</v>
      </c>
      <c r="S537" s="183">
        <v>2</v>
      </c>
      <c r="T537" s="93">
        <f>14.98*S537</f>
        <v>29.96</v>
      </c>
      <c r="U537" s="66">
        <f t="shared" si="94"/>
        <v>10</v>
      </c>
      <c r="V537" s="74">
        <f t="shared" si="94"/>
        <v>9</v>
      </c>
      <c r="W537" s="95">
        <f t="shared" si="94"/>
        <v>134.82</v>
      </c>
    </row>
    <row r="538" spans="1:23" s="68" customFormat="1" ht="16.5" thickBot="1" x14ac:dyDescent="0.35">
      <c r="A538" s="86">
        <v>21</v>
      </c>
      <c r="B538" s="85" t="s">
        <v>39</v>
      </c>
      <c r="C538" s="220">
        <v>0</v>
      </c>
      <c r="D538" s="220">
        <v>0</v>
      </c>
      <c r="E538" s="93">
        <f>10.28*D538</f>
        <v>0</v>
      </c>
      <c r="F538" s="183">
        <v>0</v>
      </c>
      <c r="G538" s="183">
        <v>0</v>
      </c>
      <c r="H538" s="93">
        <f>10.28*G538</f>
        <v>0</v>
      </c>
      <c r="I538" s="183">
        <v>0</v>
      </c>
      <c r="J538" s="183">
        <v>0</v>
      </c>
      <c r="K538" s="93">
        <f>10.28*J538</f>
        <v>0</v>
      </c>
      <c r="L538" s="183">
        <v>0</v>
      </c>
      <c r="M538" s="183">
        <v>0</v>
      </c>
      <c r="N538" s="93">
        <f>10.28*M538</f>
        <v>0</v>
      </c>
      <c r="O538" s="183">
        <v>0</v>
      </c>
      <c r="P538" s="183">
        <v>0</v>
      </c>
      <c r="Q538" s="93">
        <f>10.28*P538</f>
        <v>0</v>
      </c>
      <c r="R538" s="183">
        <v>0</v>
      </c>
      <c r="S538" s="183">
        <v>0</v>
      </c>
      <c r="T538" s="93">
        <f>10.28*S538</f>
        <v>0</v>
      </c>
      <c r="U538" s="66">
        <f t="shared" si="94"/>
        <v>0</v>
      </c>
      <c r="V538" s="74">
        <f t="shared" si="94"/>
        <v>0</v>
      </c>
      <c r="W538" s="95">
        <f t="shared" si="94"/>
        <v>0</v>
      </c>
    </row>
    <row r="539" spans="1:23" ht="17.25" thickTop="1" thickBot="1" x14ac:dyDescent="0.35">
      <c r="A539" s="3"/>
      <c r="B539" s="23" t="s">
        <v>57</v>
      </c>
      <c r="C539" s="28">
        <f t="shared" ref="C539:W539" si="95">SUM(C518:C538)</f>
        <v>7</v>
      </c>
      <c r="D539" s="15">
        <f t="shared" si="95"/>
        <v>11</v>
      </c>
      <c r="E539" s="23">
        <f t="shared" si="95"/>
        <v>104.19</v>
      </c>
      <c r="F539" s="28">
        <f t="shared" si="95"/>
        <v>6</v>
      </c>
      <c r="G539" s="15">
        <f t="shared" si="95"/>
        <v>2</v>
      </c>
      <c r="H539" s="16">
        <f t="shared" si="95"/>
        <v>10.02</v>
      </c>
      <c r="I539" s="70">
        <f t="shared" si="95"/>
        <v>4</v>
      </c>
      <c r="J539" s="15">
        <f t="shared" si="95"/>
        <v>7</v>
      </c>
      <c r="K539" s="23">
        <f t="shared" si="95"/>
        <v>67.16</v>
      </c>
      <c r="L539" s="28">
        <f t="shared" si="95"/>
        <v>10</v>
      </c>
      <c r="M539" s="15">
        <f t="shared" si="95"/>
        <v>5</v>
      </c>
      <c r="N539" s="16">
        <f t="shared" si="95"/>
        <v>69.930000000000007</v>
      </c>
      <c r="O539" s="70">
        <f t="shared" si="95"/>
        <v>7</v>
      </c>
      <c r="P539" s="73">
        <f t="shared" si="95"/>
        <v>10</v>
      </c>
      <c r="Q539" s="91">
        <f t="shared" si="95"/>
        <v>120.94000000000001</v>
      </c>
      <c r="R539" s="60">
        <f t="shared" si="95"/>
        <v>7</v>
      </c>
      <c r="S539" s="73">
        <f t="shared" si="95"/>
        <v>4</v>
      </c>
      <c r="T539" s="23">
        <f t="shared" si="95"/>
        <v>43.24</v>
      </c>
      <c r="U539" s="28">
        <f t="shared" si="95"/>
        <v>41</v>
      </c>
      <c r="V539" s="15">
        <f t="shared" si="95"/>
        <v>39</v>
      </c>
      <c r="W539" s="16">
        <f t="shared" si="95"/>
        <v>415.48</v>
      </c>
    </row>
    <row r="540" spans="1:23" ht="16.5" thickTop="1" thickBot="1" x14ac:dyDescent="0.3">
      <c r="A540" s="17"/>
      <c r="B540" s="24" t="s">
        <v>58</v>
      </c>
      <c r="C540" s="17">
        <f>C539</f>
        <v>7</v>
      </c>
      <c r="D540" s="18">
        <f>D539</f>
        <v>11</v>
      </c>
      <c r="E540" s="24">
        <f>E539</f>
        <v>104.19</v>
      </c>
      <c r="F540" s="17">
        <f t="shared" ref="F540:T540" si="96">C540+F539</f>
        <v>13</v>
      </c>
      <c r="G540" s="18">
        <f t="shared" si="96"/>
        <v>13</v>
      </c>
      <c r="H540" s="19">
        <f t="shared" si="96"/>
        <v>114.21</v>
      </c>
      <c r="I540" s="61">
        <f t="shared" si="96"/>
        <v>17</v>
      </c>
      <c r="J540" s="18">
        <f t="shared" si="96"/>
        <v>20</v>
      </c>
      <c r="K540" s="19">
        <f t="shared" si="96"/>
        <v>181.37</v>
      </c>
      <c r="L540" s="17">
        <f t="shared" si="96"/>
        <v>27</v>
      </c>
      <c r="M540" s="18">
        <f t="shared" si="96"/>
        <v>25</v>
      </c>
      <c r="N540" s="19">
        <f t="shared" si="96"/>
        <v>251.3</v>
      </c>
      <c r="O540" s="61">
        <f t="shared" si="96"/>
        <v>34</v>
      </c>
      <c r="P540" s="79">
        <f t="shared" si="96"/>
        <v>35</v>
      </c>
      <c r="Q540" s="101">
        <f t="shared" si="96"/>
        <v>372.24</v>
      </c>
      <c r="R540" s="61">
        <f t="shared" si="96"/>
        <v>41</v>
      </c>
      <c r="S540" s="79">
        <f t="shared" si="96"/>
        <v>39</v>
      </c>
      <c r="T540" s="24">
        <f t="shared" si="96"/>
        <v>415.48</v>
      </c>
      <c r="U540" s="17"/>
      <c r="V540" s="18"/>
      <c r="W540" s="19"/>
    </row>
    <row r="541" spans="1:23" ht="16.5" thickTop="1" x14ac:dyDescent="0.3">
      <c r="A541" s="2"/>
      <c r="B541" s="2"/>
      <c r="C541" s="2"/>
      <c r="D541" s="2"/>
      <c r="E541" s="2"/>
      <c r="F541" s="2"/>
      <c r="G541" s="2"/>
      <c r="H541" s="2"/>
      <c r="I541" s="62"/>
      <c r="J541" s="2"/>
      <c r="K541" s="2"/>
      <c r="L541" s="2"/>
      <c r="M541" s="2"/>
      <c r="N541" s="2"/>
      <c r="O541" s="62"/>
      <c r="P541" s="62"/>
      <c r="Q541" s="62"/>
      <c r="R541" s="62"/>
      <c r="S541" s="62"/>
      <c r="T541" s="2"/>
      <c r="U541" s="2"/>
      <c r="V541" s="2"/>
      <c r="W541" s="2"/>
    </row>
    <row r="542" spans="1:23" ht="15.75" x14ac:dyDescent="0.3">
      <c r="A542" s="2"/>
      <c r="B542" s="2" t="s">
        <v>52</v>
      </c>
      <c r="C542" s="2" t="s">
        <v>53</v>
      </c>
      <c r="D542" s="2"/>
      <c r="E542" s="2"/>
      <c r="F542" s="2"/>
      <c r="G542" s="2"/>
      <c r="H542" s="2"/>
      <c r="I542" s="62"/>
      <c r="J542" s="2"/>
      <c r="K542" s="2"/>
      <c r="L542" s="2"/>
      <c r="M542" s="2"/>
      <c r="N542" s="2"/>
      <c r="O542" s="62"/>
      <c r="P542" s="62"/>
      <c r="Q542" s="62"/>
      <c r="R542" s="62"/>
      <c r="S542" s="62"/>
      <c r="T542" s="2"/>
      <c r="U542" s="2"/>
      <c r="V542" s="2"/>
      <c r="W542" s="2"/>
    </row>
    <row r="543" spans="1:23" ht="15.75" x14ac:dyDescent="0.3">
      <c r="A543" s="2"/>
      <c r="B543" s="2"/>
      <c r="C543" s="2" t="s">
        <v>54</v>
      </c>
      <c r="D543" s="2"/>
      <c r="E543" s="2"/>
      <c r="F543" s="2"/>
      <c r="G543" s="2"/>
      <c r="H543" s="2"/>
      <c r="I543" s="62"/>
      <c r="J543" s="2"/>
      <c r="K543" s="2"/>
      <c r="L543" s="2"/>
      <c r="M543" s="2"/>
      <c r="N543" s="2"/>
      <c r="O543" s="62"/>
      <c r="P543" s="62"/>
      <c r="Q543" s="62"/>
      <c r="R543" s="62"/>
      <c r="S543" s="62"/>
      <c r="T543" s="2"/>
      <c r="U543" s="2"/>
      <c r="V543" s="2"/>
      <c r="W543" s="2"/>
    </row>
    <row r="544" spans="1:23" ht="15.75" x14ac:dyDescent="0.3">
      <c r="A544" s="2"/>
      <c r="B544" s="2"/>
      <c r="C544" s="2" t="s">
        <v>105</v>
      </c>
      <c r="D544" s="2"/>
      <c r="E544" s="2"/>
      <c r="F544" s="2"/>
      <c r="G544" s="2"/>
      <c r="H544" s="2"/>
      <c r="I544" s="62"/>
      <c r="J544" s="2"/>
      <c r="K544" s="2"/>
      <c r="L544" s="2"/>
      <c r="M544" s="2"/>
      <c r="N544" s="2"/>
      <c r="O544" s="62"/>
      <c r="P544" s="62"/>
      <c r="Q544" s="62"/>
      <c r="R544" s="62"/>
      <c r="S544" s="62"/>
      <c r="T544" s="2"/>
      <c r="U544" s="2"/>
      <c r="V544" s="2"/>
      <c r="W544" s="2"/>
    </row>
    <row r="545" spans="1:23" ht="15.75" x14ac:dyDescent="0.3">
      <c r="A545" s="282"/>
      <c r="B545" s="283"/>
      <c r="C545" s="283"/>
      <c r="D545" s="283"/>
      <c r="E545" s="283"/>
      <c r="F545" s="283"/>
      <c r="G545" s="283"/>
      <c r="H545" s="283"/>
      <c r="I545" s="283"/>
      <c r="J545" s="283"/>
      <c r="K545" s="283"/>
      <c r="L545" s="283"/>
      <c r="M545" s="283"/>
      <c r="N545" s="283"/>
      <c r="O545" s="283"/>
      <c r="P545" s="283"/>
      <c r="Q545" s="283"/>
      <c r="R545" s="283"/>
      <c r="S545" s="283"/>
      <c r="T545" s="283"/>
      <c r="U545" s="283"/>
      <c r="V545" s="283"/>
      <c r="W545" s="283"/>
    </row>
    <row r="546" spans="1:23" ht="16.5" thickBot="1" x14ac:dyDescent="0.35">
      <c r="A546" s="2"/>
      <c r="B546" s="1" t="s">
        <v>55</v>
      </c>
      <c r="C546" s="1" t="s">
        <v>94</v>
      </c>
      <c r="D546" s="2"/>
      <c r="E546" s="2"/>
      <c r="F546" s="2"/>
      <c r="G546" s="2"/>
      <c r="H546" s="2"/>
      <c r="I546" s="62"/>
      <c r="J546" s="2"/>
      <c r="K546" s="2"/>
      <c r="L546" s="2"/>
      <c r="M546" s="2"/>
      <c r="N546" s="2"/>
      <c r="O546" s="62"/>
      <c r="P546" s="62"/>
      <c r="Q546" s="62"/>
      <c r="R546" s="62"/>
      <c r="S546" s="62"/>
      <c r="T546" s="2"/>
      <c r="U546" s="2"/>
      <c r="V546" s="2"/>
      <c r="W546" s="2"/>
    </row>
    <row r="547" spans="1:23" ht="16.5" thickTop="1" x14ac:dyDescent="0.3">
      <c r="A547" s="262" t="s">
        <v>0</v>
      </c>
      <c r="B547" s="265" t="s">
        <v>1</v>
      </c>
      <c r="C547" s="268" t="s">
        <v>40</v>
      </c>
      <c r="D547" s="269"/>
      <c r="E547" s="269"/>
      <c r="F547" s="269"/>
      <c r="G547" s="269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70"/>
      <c r="U547" s="271" t="s">
        <v>61</v>
      </c>
      <c r="V547" s="271"/>
      <c r="W547" s="272"/>
    </row>
    <row r="548" spans="1:23" ht="15.75" x14ac:dyDescent="0.3">
      <c r="A548" s="263"/>
      <c r="B548" s="266"/>
      <c r="C548" s="259" t="s">
        <v>62</v>
      </c>
      <c r="D548" s="275"/>
      <c r="E548" s="275"/>
      <c r="F548" s="255" t="s">
        <v>63</v>
      </c>
      <c r="G548" s="256"/>
      <c r="H548" s="257"/>
      <c r="I548" s="256" t="s">
        <v>64</v>
      </c>
      <c r="J548" s="256"/>
      <c r="K548" s="256"/>
      <c r="L548" s="255" t="s">
        <v>65</v>
      </c>
      <c r="M548" s="256"/>
      <c r="N548" s="257"/>
      <c r="O548" s="276" t="s">
        <v>66</v>
      </c>
      <c r="P548" s="276"/>
      <c r="Q548" s="276"/>
      <c r="R548" s="255" t="s">
        <v>67</v>
      </c>
      <c r="S548" s="256"/>
      <c r="T548" s="257"/>
      <c r="U548" s="273"/>
      <c r="V548" s="273"/>
      <c r="W548" s="274"/>
    </row>
    <row r="549" spans="1:23" ht="16.5" thickBot="1" x14ac:dyDescent="0.35">
      <c r="A549" s="264"/>
      <c r="B549" s="267"/>
      <c r="C549" s="43" t="s">
        <v>47</v>
      </c>
      <c r="D549" s="44" t="s">
        <v>48</v>
      </c>
      <c r="E549" s="45" t="s">
        <v>103</v>
      </c>
      <c r="F549" s="43" t="s">
        <v>47</v>
      </c>
      <c r="G549" s="44" t="s">
        <v>48</v>
      </c>
      <c r="H549" s="45" t="s">
        <v>103</v>
      </c>
      <c r="I549" s="55" t="s">
        <v>47</v>
      </c>
      <c r="J549" s="44" t="s">
        <v>48</v>
      </c>
      <c r="K549" s="45" t="s">
        <v>103</v>
      </c>
      <c r="L549" s="43" t="s">
        <v>47</v>
      </c>
      <c r="M549" s="44" t="s">
        <v>48</v>
      </c>
      <c r="N549" s="45" t="s">
        <v>103</v>
      </c>
      <c r="O549" s="55" t="s">
        <v>47</v>
      </c>
      <c r="P549" s="75" t="s">
        <v>48</v>
      </c>
      <c r="Q549" s="99" t="s">
        <v>103</v>
      </c>
      <c r="R549" s="55" t="s">
        <v>47</v>
      </c>
      <c r="S549" s="75" t="s">
        <v>48</v>
      </c>
      <c r="T549" s="45" t="s">
        <v>103</v>
      </c>
      <c r="U549" s="43" t="s">
        <v>47</v>
      </c>
      <c r="V549" s="44" t="s">
        <v>48</v>
      </c>
      <c r="W549" s="45" t="s">
        <v>103</v>
      </c>
    </row>
    <row r="550" spans="1:23" ht="17.25" thickTop="1" thickBot="1" x14ac:dyDescent="0.35">
      <c r="A550" s="3" t="s">
        <v>3</v>
      </c>
      <c r="B550" s="20" t="s">
        <v>4</v>
      </c>
      <c r="C550" s="3" t="s">
        <v>68</v>
      </c>
      <c r="D550" s="4" t="s">
        <v>69</v>
      </c>
      <c r="E550" s="5" t="s">
        <v>70</v>
      </c>
      <c r="F550" s="3" t="s">
        <v>71</v>
      </c>
      <c r="G550" s="4" t="s">
        <v>72</v>
      </c>
      <c r="H550" s="5" t="s">
        <v>73</v>
      </c>
      <c r="I550" s="56" t="s">
        <v>74</v>
      </c>
      <c r="J550" s="4" t="s">
        <v>75</v>
      </c>
      <c r="K550" s="5" t="s">
        <v>76</v>
      </c>
      <c r="L550" s="3" t="s">
        <v>77</v>
      </c>
      <c r="M550" s="4" t="s">
        <v>78</v>
      </c>
      <c r="N550" s="5" t="s">
        <v>79</v>
      </c>
      <c r="O550" s="56" t="s">
        <v>80</v>
      </c>
      <c r="P550" s="76" t="s">
        <v>81</v>
      </c>
      <c r="Q550" s="103" t="s">
        <v>82</v>
      </c>
      <c r="R550" s="56" t="s">
        <v>83</v>
      </c>
      <c r="S550" s="76" t="s">
        <v>84</v>
      </c>
      <c r="T550" s="5" t="s">
        <v>85</v>
      </c>
      <c r="U550" s="3" t="s">
        <v>86</v>
      </c>
      <c r="V550" s="4" t="s">
        <v>87</v>
      </c>
      <c r="W550" s="5" t="s">
        <v>88</v>
      </c>
    </row>
    <row r="551" spans="1:23" ht="16.5" thickTop="1" x14ac:dyDescent="0.3">
      <c r="A551" s="6" t="s">
        <v>3</v>
      </c>
      <c r="B551" s="21" t="s">
        <v>23</v>
      </c>
      <c r="C551" s="183">
        <v>0</v>
      </c>
      <c r="D551" s="183">
        <v>0</v>
      </c>
      <c r="E551" s="12">
        <f>14.8*D551</f>
        <v>0</v>
      </c>
      <c r="F551" s="183">
        <v>0</v>
      </c>
      <c r="G551" s="183">
        <v>0</v>
      </c>
      <c r="H551" s="12">
        <f>14.8*G551</f>
        <v>0</v>
      </c>
      <c r="I551" s="183">
        <v>0</v>
      </c>
      <c r="J551" s="183">
        <v>0</v>
      </c>
      <c r="K551" s="12">
        <f>14.8*J551</f>
        <v>0</v>
      </c>
      <c r="L551" s="242">
        <v>0</v>
      </c>
      <c r="M551" s="242">
        <v>0</v>
      </c>
      <c r="N551" s="12">
        <f>14.8*M551</f>
        <v>0</v>
      </c>
      <c r="O551" s="183">
        <v>0</v>
      </c>
      <c r="P551" s="183">
        <v>0</v>
      </c>
      <c r="Q551" s="93">
        <f>14.8*P551</f>
        <v>0</v>
      </c>
      <c r="R551" s="242">
        <v>0</v>
      </c>
      <c r="S551" s="242">
        <v>0</v>
      </c>
      <c r="T551" s="12">
        <f>14.8*S551</f>
        <v>0</v>
      </c>
      <c r="U551" s="30">
        <f t="shared" ref="U551:W566" si="97">U518+C551+F551+I551+L551+O551+R551</f>
        <v>0</v>
      </c>
      <c r="V551" s="30">
        <f t="shared" si="97"/>
        <v>0</v>
      </c>
      <c r="W551" s="35">
        <f t="shared" si="97"/>
        <v>0</v>
      </c>
    </row>
    <row r="552" spans="1:23" ht="15.75" x14ac:dyDescent="0.3">
      <c r="A552" s="8" t="s">
        <v>4</v>
      </c>
      <c r="B552" s="22" t="s">
        <v>29</v>
      </c>
      <c r="C552" s="183">
        <v>0</v>
      </c>
      <c r="D552" s="183">
        <v>0</v>
      </c>
      <c r="E552" s="12">
        <f>13.55*D552</f>
        <v>0</v>
      </c>
      <c r="F552" s="183">
        <v>0</v>
      </c>
      <c r="G552" s="183">
        <v>0</v>
      </c>
      <c r="H552" s="12">
        <f>13.55*G552</f>
        <v>0</v>
      </c>
      <c r="I552" s="183">
        <v>0</v>
      </c>
      <c r="J552" s="183">
        <v>1</v>
      </c>
      <c r="K552" s="12">
        <f>13.55*J552</f>
        <v>13.55</v>
      </c>
      <c r="L552" s="242">
        <v>0</v>
      </c>
      <c r="M552" s="242">
        <v>0</v>
      </c>
      <c r="N552" s="12">
        <f>13.55*M552</f>
        <v>0</v>
      </c>
      <c r="O552" s="183">
        <v>0</v>
      </c>
      <c r="P552" s="183">
        <v>0</v>
      </c>
      <c r="Q552" s="93">
        <f>13.55*P552</f>
        <v>0</v>
      </c>
      <c r="R552" s="242">
        <v>0</v>
      </c>
      <c r="S552" s="242">
        <v>0</v>
      </c>
      <c r="T552" s="12">
        <f>13.55*S552</f>
        <v>0</v>
      </c>
      <c r="U552" s="30">
        <f t="shared" si="97"/>
        <v>0</v>
      </c>
      <c r="V552" s="30">
        <f t="shared" si="97"/>
        <v>1</v>
      </c>
      <c r="W552" s="35">
        <f t="shared" si="97"/>
        <v>13.55</v>
      </c>
    </row>
    <row r="553" spans="1:23" ht="15.75" x14ac:dyDescent="0.3">
      <c r="A553" s="8" t="s">
        <v>5</v>
      </c>
      <c r="B553" s="22" t="s">
        <v>30</v>
      </c>
      <c r="C553" s="183">
        <v>0</v>
      </c>
      <c r="D553" s="183">
        <v>0</v>
      </c>
      <c r="E553" s="12">
        <f>10.02*D553</f>
        <v>0</v>
      </c>
      <c r="F553" s="183">
        <v>0</v>
      </c>
      <c r="G553" s="183">
        <v>0</v>
      </c>
      <c r="H553" s="12">
        <f>10.02*G553</f>
        <v>0</v>
      </c>
      <c r="I553" s="183">
        <v>0</v>
      </c>
      <c r="J553" s="183">
        <v>0</v>
      </c>
      <c r="K553" s="12">
        <f>10.02*J553</f>
        <v>0</v>
      </c>
      <c r="L553" s="242">
        <v>0</v>
      </c>
      <c r="M553" s="242">
        <v>0</v>
      </c>
      <c r="N553" s="12">
        <f>10.02*M553</f>
        <v>0</v>
      </c>
      <c r="O553" s="183">
        <v>0</v>
      </c>
      <c r="P553" s="183">
        <v>0</v>
      </c>
      <c r="Q553" s="93">
        <f>10.02*P553</f>
        <v>0</v>
      </c>
      <c r="R553" s="242">
        <v>0</v>
      </c>
      <c r="S553" s="242">
        <v>0</v>
      </c>
      <c r="T553" s="12">
        <f>10.02*S553</f>
        <v>0</v>
      </c>
      <c r="U553" s="30">
        <f t="shared" si="97"/>
        <v>0</v>
      </c>
      <c r="V553" s="30">
        <f t="shared" si="97"/>
        <v>1</v>
      </c>
      <c r="W553" s="35">
        <f t="shared" si="97"/>
        <v>10.02</v>
      </c>
    </row>
    <row r="554" spans="1:23" ht="15.75" x14ac:dyDescent="0.3">
      <c r="A554" s="8" t="s">
        <v>6</v>
      </c>
      <c r="B554" s="22" t="s">
        <v>38</v>
      </c>
      <c r="C554" s="183">
        <v>0</v>
      </c>
      <c r="D554" s="183">
        <v>0</v>
      </c>
      <c r="E554" s="12">
        <f>10.25*D554</f>
        <v>0</v>
      </c>
      <c r="F554" s="183">
        <v>0</v>
      </c>
      <c r="G554" s="183">
        <v>0</v>
      </c>
      <c r="H554" s="12">
        <f>10.25*G554</f>
        <v>0</v>
      </c>
      <c r="I554" s="183">
        <v>0</v>
      </c>
      <c r="J554" s="183">
        <v>0</v>
      </c>
      <c r="K554" s="12">
        <f>10.25*J554</f>
        <v>0</v>
      </c>
      <c r="L554" s="242">
        <v>0</v>
      </c>
      <c r="M554" s="242">
        <v>0</v>
      </c>
      <c r="N554" s="12">
        <f>10.25*M554</f>
        <v>0</v>
      </c>
      <c r="O554" s="183">
        <v>0</v>
      </c>
      <c r="P554" s="183">
        <v>0</v>
      </c>
      <c r="Q554" s="93">
        <f>10.25*P554</f>
        <v>0</v>
      </c>
      <c r="R554" s="242">
        <v>0</v>
      </c>
      <c r="S554" s="242">
        <v>0</v>
      </c>
      <c r="T554" s="12">
        <f>10.25*S554</f>
        <v>0</v>
      </c>
      <c r="U554" s="30">
        <f t="shared" si="97"/>
        <v>0</v>
      </c>
      <c r="V554" s="30">
        <f t="shared" si="97"/>
        <v>0</v>
      </c>
      <c r="W554" s="35">
        <f t="shared" si="97"/>
        <v>0</v>
      </c>
    </row>
    <row r="555" spans="1:23" ht="15.75" x14ac:dyDescent="0.3">
      <c r="A555" s="8" t="s">
        <v>7</v>
      </c>
      <c r="B555" s="22" t="s">
        <v>36</v>
      </c>
      <c r="C555" s="183">
        <v>0</v>
      </c>
      <c r="D555" s="183">
        <v>0</v>
      </c>
      <c r="E555" s="12">
        <f>13.28*D555</f>
        <v>0</v>
      </c>
      <c r="F555" s="183">
        <v>0</v>
      </c>
      <c r="G555" s="183">
        <v>0</v>
      </c>
      <c r="H555" s="12">
        <f>13.28*G555</f>
        <v>0</v>
      </c>
      <c r="I555" s="183">
        <v>1</v>
      </c>
      <c r="J555" s="183">
        <v>0</v>
      </c>
      <c r="K555" s="12">
        <f>13.28*J555</f>
        <v>0</v>
      </c>
      <c r="L555" s="242">
        <v>1</v>
      </c>
      <c r="M555" s="242">
        <v>1</v>
      </c>
      <c r="N555" s="12">
        <f>13.28*M555</f>
        <v>13.28</v>
      </c>
      <c r="O555" s="183">
        <v>0</v>
      </c>
      <c r="P555" s="183">
        <v>1</v>
      </c>
      <c r="Q555" s="93">
        <f>13.28*P555</f>
        <v>13.28</v>
      </c>
      <c r="R555" s="242">
        <v>0</v>
      </c>
      <c r="S555" s="242">
        <v>3</v>
      </c>
      <c r="T555" s="12">
        <f>13.28*S555</f>
        <v>39.839999999999996</v>
      </c>
      <c r="U555" s="30">
        <f t="shared" si="97"/>
        <v>7</v>
      </c>
      <c r="V555" s="30">
        <f t="shared" si="97"/>
        <v>10</v>
      </c>
      <c r="W555" s="35">
        <f t="shared" si="97"/>
        <v>132.79999999999998</v>
      </c>
    </row>
    <row r="556" spans="1:23" ht="15.75" x14ac:dyDescent="0.3">
      <c r="A556" s="8" t="s">
        <v>8</v>
      </c>
      <c r="B556" s="22" t="s">
        <v>24</v>
      </c>
      <c r="C556" s="183">
        <v>0</v>
      </c>
      <c r="D556" s="183">
        <v>0</v>
      </c>
      <c r="E556" s="12">
        <f>12.88*D556</f>
        <v>0</v>
      </c>
      <c r="F556" s="183">
        <v>0</v>
      </c>
      <c r="G556" s="183">
        <v>0</v>
      </c>
      <c r="H556" s="12">
        <f>12.88*G556</f>
        <v>0</v>
      </c>
      <c r="I556" s="183">
        <v>0</v>
      </c>
      <c r="J556" s="183">
        <v>0</v>
      </c>
      <c r="K556" s="12">
        <f>12.88*J556</f>
        <v>0</v>
      </c>
      <c r="L556" s="242">
        <v>0</v>
      </c>
      <c r="M556" s="242">
        <v>0</v>
      </c>
      <c r="N556" s="12">
        <f>12.88*M556</f>
        <v>0</v>
      </c>
      <c r="O556" s="183">
        <v>0</v>
      </c>
      <c r="P556" s="183">
        <v>0</v>
      </c>
      <c r="Q556" s="93">
        <f>12.88*P556</f>
        <v>0</v>
      </c>
      <c r="R556" s="242">
        <v>0</v>
      </c>
      <c r="S556" s="242">
        <v>0</v>
      </c>
      <c r="T556" s="12">
        <f>12.88*S556</f>
        <v>0</v>
      </c>
      <c r="U556" s="30">
        <f t="shared" si="97"/>
        <v>0</v>
      </c>
      <c r="V556" s="30">
        <f t="shared" si="97"/>
        <v>0</v>
      </c>
      <c r="W556" s="35">
        <f t="shared" si="97"/>
        <v>0</v>
      </c>
    </row>
    <row r="557" spans="1:23" ht="15.75" x14ac:dyDescent="0.3">
      <c r="A557" s="8" t="s">
        <v>9</v>
      </c>
      <c r="B557" s="22" t="s">
        <v>96</v>
      </c>
      <c r="C557" s="183">
        <v>0</v>
      </c>
      <c r="D557" s="183">
        <v>0</v>
      </c>
      <c r="E557" s="12">
        <f>10.28*D557</f>
        <v>0</v>
      </c>
      <c r="F557" s="183">
        <v>0</v>
      </c>
      <c r="G557" s="183">
        <v>0</v>
      </c>
      <c r="H557" s="12">
        <f>10.28*G557</f>
        <v>0</v>
      </c>
      <c r="I557" s="183">
        <v>0</v>
      </c>
      <c r="J557" s="183">
        <v>0</v>
      </c>
      <c r="K557" s="12">
        <f>10.28*J557</f>
        <v>0</v>
      </c>
      <c r="L557" s="242">
        <v>0</v>
      </c>
      <c r="M557" s="242">
        <v>0</v>
      </c>
      <c r="N557" s="12">
        <f>10.28*M557</f>
        <v>0</v>
      </c>
      <c r="O557" s="183">
        <v>0</v>
      </c>
      <c r="P557" s="183">
        <v>0</v>
      </c>
      <c r="Q557" s="93">
        <f>10.28*P557</f>
        <v>0</v>
      </c>
      <c r="R557" s="242">
        <v>0</v>
      </c>
      <c r="S557" s="242">
        <v>0</v>
      </c>
      <c r="T557" s="12">
        <f>10.28*S557</f>
        <v>0</v>
      </c>
      <c r="U557" s="30">
        <f t="shared" si="97"/>
        <v>0</v>
      </c>
      <c r="V557" s="30">
        <f t="shared" si="97"/>
        <v>0</v>
      </c>
      <c r="W557" s="35">
        <f t="shared" si="97"/>
        <v>0</v>
      </c>
    </row>
    <row r="558" spans="1:23" ht="15.75" x14ac:dyDescent="0.3">
      <c r="A558" s="8" t="s">
        <v>10</v>
      </c>
      <c r="B558" s="22" t="s">
        <v>97</v>
      </c>
      <c r="C558" s="183">
        <v>0</v>
      </c>
      <c r="D558" s="183">
        <v>1</v>
      </c>
      <c r="E558" s="12">
        <f>14.73*D558</f>
        <v>14.73</v>
      </c>
      <c r="F558" s="183">
        <v>0</v>
      </c>
      <c r="G558" s="183">
        <v>0</v>
      </c>
      <c r="H558" s="12">
        <f>14.73*G558</f>
        <v>0</v>
      </c>
      <c r="I558" s="183">
        <v>0</v>
      </c>
      <c r="J558" s="183">
        <v>0</v>
      </c>
      <c r="K558" s="12">
        <f>14.73*J558</f>
        <v>0</v>
      </c>
      <c r="L558" s="242">
        <v>1</v>
      </c>
      <c r="M558" s="242">
        <v>0</v>
      </c>
      <c r="N558" s="12">
        <f>14.73*M558</f>
        <v>0</v>
      </c>
      <c r="O558" s="183">
        <v>0</v>
      </c>
      <c r="P558" s="183">
        <v>0</v>
      </c>
      <c r="Q558" s="93">
        <f>14.73*P558</f>
        <v>0</v>
      </c>
      <c r="R558" s="242">
        <v>0</v>
      </c>
      <c r="S558" s="242">
        <v>1</v>
      </c>
      <c r="T558" s="12">
        <f>14.73*S558</f>
        <v>14.73</v>
      </c>
      <c r="U558" s="30">
        <f t="shared" si="97"/>
        <v>5</v>
      </c>
      <c r="V558" s="30">
        <f t="shared" si="97"/>
        <v>5</v>
      </c>
      <c r="W558" s="35">
        <f t="shared" si="97"/>
        <v>73.650000000000006</v>
      </c>
    </row>
    <row r="559" spans="1:23" ht="15.75" x14ac:dyDescent="0.3">
      <c r="A559" s="8" t="s">
        <v>11</v>
      </c>
      <c r="B559" s="22" t="s">
        <v>33</v>
      </c>
      <c r="C559" s="183">
        <v>0</v>
      </c>
      <c r="D559" s="183">
        <v>0</v>
      </c>
      <c r="E559" s="12">
        <f>11.96*D559</f>
        <v>0</v>
      </c>
      <c r="F559" s="183">
        <v>0</v>
      </c>
      <c r="G559" s="183">
        <v>0</v>
      </c>
      <c r="H559" s="12">
        <f>11.96*G559</f>
        <v>0</v>
      </c>
      <c r="I559" s="183">
        <v>0</v>
      </c>
      <c r="J559" s="183">
        <v>0</v>
      </c>
      <c r="K559" s="12">
        <f>11.96*J559</f>
        <v>0</v>
      </c>
      <c r="L559" s="242">
        <v>0</v>
      </c>
      <c r="M559" s="242">
        <v>0</v>
      </c>
      <c r="N559" s="12">
        <f>11.96*M559</f>
        <v>0</v>
      </c>
      <c r="O559" s="183">
        <v>0</v>
      </c>
      <c r="P559" s="183">
        <v>0</v>
      </c>
      <c r="Q559" s="93">
        <f>11.96*P559</f>
        <v>0</v>
      </c>
      <c r="R559" s="242">
        <v>1</v>
      </c>
      <c r="S559" s="242">
        <v>0</v>
      </c>
      <c r="T559" s="12">
        <f>11.96*S559</f>
        <v>0</v>
      </c>
      <c r="U559" s="30">
        <f t="shared" si="97"/>
        <v>4</v>
      </c>
      <c r="V559" s="30">
        <f t="shared" si="97"/>
        <v>5</v>
      </c>
      <c r="W559" s="35">
        <f t="shared" si="97"/>
        <v>59.800000000000004</v>
      </c>
    </row>
    <row r="560" spans="1:23" ht="15.75" x14ac:dyDescent="0.3">
      <c r="A560" s="8" t="s">
        <v>12</v>
      </c>
      <c r="B560" s="22" t="s">
        <v>27</v>
      </c>
      <c r="C560" s="183">
        <v>1</v>
      </c>
      <c r="D560" s="183">
        <v>0</v>
      </c>
      <c r="E560" s="12">
        <f>11.05*D560</f>
        <v>0</v>
      </c>
      <c r="F560" s="183">
        <v>1</v>
      </c>
      <c r="G560" s="183">
        <v>1</v>
      </c>
      <c r="H560" s="12">
        <f>11.05*G560</f>
        <v>11.05</v>
      </c>
      <c r="I560" s="183">
        <v>0</v>
      </c>
      <c r="J560" s="183">
        <v>0</v>
      </c>
      <c r="K560" s="12">
        <f>11.05*J560</f>
        <v>0</v>
      </c>
      <c r="L560" s="242">
        <v>0</v>
      </c>
      <c r="M560" s="242">
        <v>1</v>
      </c>
      <c r="N560" s="12">
        <f>11.05*M560</f>
        <v>11.05</v>
      </c>
      <c r="O560" s="183">
        <v>1</v>
      </c>
      <c r="P560" s="183">
        <v>1</v>
      </c>
      <c r="Q560" s="93">
        <f>11.05*P560</f>
        <v>11.05</v>
      </c>
      <c r="R560" s="242">
        <v>0</v>
      </c>
      <c r="S560" s="242">
        <v>0</v>
      </c>
      <c r="T560" s="12">
        <f>11.05*S560</f>
        <v>0</v>
      </c>
      <c r="U560" s="30">
        <f t="shared" si="97"/>
        <v>4</v>
      </c>
      <c r="V560" s="30">
        <f t="shared" si="97"/>
        <v>4</v>
      </c>
      <c r="W560" s="35">
        <f t="shared" si="97"/>
        <v>44.2</v>
      </c>
    </row>
    <row r="561" spans="1:23" ht="15.75" x14ac:dyDescent="0.3">
      <c r="A561" s="8" t="s">
        <v>13</v>
      </c>
      <c r="B561" s="22" t="s">
        <v>31</v>
      </c>
      <c r="C561" s="183">
        <v>0</v>
      </c>
      <c r="D561" s="183">
        <v>0</v>
      </c>
      <c r="E561" s="12">
        <f>11.91*D561</f>
        <v>0</v>
      </c>
      <c r="F561" s="183">
        <v>0</v>
      </c>
      <c r="G561" s="183">
        <v>0</v>
      </c>
      <c r="H561" s="12">
        <f>11.91*G561</f>
        <v>0</v>
      </c>
      <c r="I561" s="183">
        <v>0</v>
      </c>
      <c r="J561" s="183">
        <v>0</v>
      </c>
      <c r="K561" s="12">
        <f>11.91*J561</f>
        <v>0</v>
      </c>
      <c r="L561" s="242">
        <v>0</v>
      </c>
      <c r="M561" s="242">
        <v>0</v>
      </c>
      <c r="N561" s="12">
        <f>11.91*M561</f>
        <v>0</v>
      </c>
      <c r="O561" s="183">
        <v>0</v>
      </c>
      <c r="P561" s="183">
        <v>1</v>
      </c>
      <c r="Q561" s="93">
        <f>11.91*P561</f>
        <v>11.91</v>
      </c>
      <c r="R561" s="242">
        <v>0</v>
      </c>
      <c r="S561" s="242">
        <v>0</v>
      </c>
      <c r="T561" s="12">
        <f>11.91*S561</f>
        <v>0</v>
      </c>
      <c r="U561" s="30">
        <f t="shared" si="97"/>
        <v>1</v>
      </c>
      <c r="V561" s="30">
        <f t="shared" si="97"/>
        <v>1</v>
      </c>
      <c r="W561" s="35">
        <f t="shared" si="97"/>
        <v>11.91</v>
      </c>
    </row>
    <row r="562" spans="1:23" ht="15.75" x14ac:dyDescent="0.3">
      <c r="A562" s="8" t="s">
        <v>14</v>
      </c>
      <c r="B562" s="22" t="s">
        <v>32</v>
      </c>
      <c r="C562" s="183">
        <v>3</v>
      </c>
      <c r="D562" s="183">
        <v>5</v>
      </c>
      <c r="E562" s="12">
        <f>11.15*D562</f>
        <v>55.75</v>
      </c>
      <c r="F562" s="183">
        <v>0</v>
      </c>
      <c r="G562" s="183">
        <v>0</v>
      </c>
      <c r="H562" s="12">
        <f>11.15*G562</f>
        <v>0</v>
      </c>
      <c r="I562" s="183">
        <v>0</v>
      </c>
      <c r="J562" s="183">
        <v>0</v>
      </c>
      <c r="K562" s="12">
        <f>11.15*J562</f>
        <v>0</v>
      </c>
      <c r="L562" s="242">
        <v>1</v>
      </c>
      <c r="M562" s="242">
        <v>1</v>
      </c>
      <c r="N562" s="12">
        <f>11.15*M562</f>
        <v>11.15</v>
      </c>
      <c r="O562" s="183">
        <v>0</v>
      </c>
      <c r="P562" s="183">
        <v>0</v>
      </c>
      <c r="Q562" s="93">
        <f>11.15*P562</f>
        <v>0</v>
      </c>
      <c r="R562" s="242">
        <v>0</v>
      </c>
      <c r="S562" s="242">
        <v>0</v>
      </c>
      <c r="T562" s="12">
        <f>11.15*S562</f>
        <v>0</v>
      </c>
      <c r="U562" s="30">
        <f t="shared" si="97"/>
        <v>17</v>
      </c>
      <c r="V562" s="30">
        <f t="shared" si="97"/>
        <v>14</v>
      </c>
      <c r="W562" s="35">
        <f t="shared" si="97"/>
        <v>156.1</v>
      </c>
    </row>
    <row r="563" spans="1:23" ht="15.75" x14ac:dyDescent="0.3">
      <c r="A563" s="8" t="s">
        <v>15</v>
      </c>
      <c r="B563" s="22" t="s">
        <v>98</v>
      </c>
      <c r="C563" s="183">
        <v>0</v>
      </c>
      <c r="D563" s="183">
        <v>0</v>
      </c>
      <c r="E563" s="12">
        <f>11.24*D563</f>
        <v>0</v>
      </c>
      <c r="F563" s="183">
        <v>0</v>
      </c>
      <c r="G563" s="183">
        <v>0</v>
      </c>
      <c r="H563" s="12">
        <f>11.24*G563</f>
        <v>0</v>
      </c>
      <c r="I563" s="183">
        <v>0</v>
      </c>
      <c r="J563" s="183">
        <v>0</v>
      </c>
      <c r="K563" s="12">
        <f>11.24*J563</f>
        <v>0</v>
      </c>
      <c r="L563" s="242">
        <v>0</v>
      </c>
      <c r="M563" s="242">
        <v>0</v>
      </c>
      <c r="N563" s="12">
        <f>11.24*M563</f>
        <v>0</v>
      </c>
      <c r="O563" s="183">
        <v>0</v>
      </c>
      <c r="P563" s="183">
        <v>0</v>
      </c>
      <c r="Q563" s="93">
        <f>11.24*P563</f>
        <v>0</v>
      </c>
      <c r="R563" s="242">
        <v>0</v>
      </c>
      <c r="S563" s="242">
        <v>0</v>
      </c>
      <c r="T563" s="12">
        <f>11.24*S563</f>
        <v>0</v>
      </c>
      <c r="U563" s="30">
        <f t="shared" si="97"/>
        <v>0</v>
      </c>
      <c r="V563" s="30">
        <f t="shared" si="97"/>
        <v>0</v>
      </c>
      <c r="W563" s="35">
        <f t="shared" si="97"/>
        <v>0</v>
      </c>
    </row>
    <row r="564" spans="1:23" ht="15.75" x14ac:dyDescent="0.3">
      <c r="A564" s="8" t="s">
        <v>16</v>
      </c>
      <c r="B564" s="22" t="s">
        <v>99</v>
      </c>
      <c r="C564" s="183">
        <v>0</v>
      </c>
      <c r="D564" s="183">
        <v>0</v>
      </c>
      <c r="E564" s="12">
        <f>14.15*D564</f>
        <v>0</v>
      </c>
      <c r="F564" s="183">
        <v>0</v>
      </c>
      <c r="G564" s="183">
        <v>0</v>
      </c>
      <c r="H564" s="12">
        <f>14.15*G564</f>
        <v>0</v>
      </c>
      <c r="I564" s="183">
        <v>0</v>
      </c>
      <c r="J564" s="183">
        <v>0</v>
      </c>
      <c r="K564" s="12">
        <f>14.15*J564</f>
        <v>0</v>
      </c>
      <c r="L564" s="242">
        <v>0</v>
      </c>
      <c r="M564" s="242">
        <v>0</v>
      </c>
      <c r="N564" s="12">
        <f>14.15*M564</f>
        <v>0</v>
      </c>
      <c r="O564" s="183">
        <v>0</v>
      </c>
      <c r="P564" s="183">
        <v>0</v>
      </c>
      <c r="Q564" s="93">
        <f>14.15*P564</f>
        <v>0</v>
      </c>
      <c r="R564" s="242">
        <v>0</v>
      </c>
      <c r="S564" s="242">
        <v>0</v>
      </c>
      <c r="T564" s="12">
        <f>14.15*S564</f>
        <v>0</v>
      </c>
      <c r="U564" s="30">
        <f t="shared" si="97"/>
        <v>1</v>
      </c>
      <c r="V564" s="30">
        <f t="shared" si="97"/>
        <v>0</v>
      </c>
      <c r="W564" s="35">
        <f t="shared" si="97"/>
        <v>0</v>
      </c>
    </row>
    <row r="565" spans="1:23" ht="15.75" x14ac:dyDescent="0.3">
      <c r="A565" s="8" t="s">
        <v>17</v>
      </c>
      <c r="B565" s="22" t="s">
        <v>26</v>
      </c>
      <c r="C565" s="183">
        <v>1</v>
      </c>
      <c r="D565" s="183">
        <v>1</v>
      </c>
      <c r="E565" s="12">
        <f>0*D565</f>
        <v>0</v>
      </c>
      <c r="F565" s="183">
        <v>0</v>
      </c>
      <c r="G565" s="183">
        <v>0</v>
      </c>
      <c r="H565" s="12">
        <f>0*G565</f>
        <v>0</v>
      </c>
      <c r="I565" s="183">
        <v>0</v>
      </c>
      <c r="J565" s="183">
        <v>0</v>
      </c>
      <c r="K565" s="12">
        <f>0*J565</f>
        <v>0</v>
      </c>
      <c r="L565" s="242">
        <v>0</v>
      </c>
      <c r="M565" s="242">
        <v>0</v>
      </c>
      <c r="N565" s="12">
        <f>0*M565</f>
        <v>0</v>
      </c>
      <c r="O565" s="183">
        <v>0</v>
      </c>
      <c r="P565" s="183">
        <v>0</v>
      </c>
      <c r="Q565" s="93">
        <f>0*P565</f>
        <v>0</v>
      </c>
      <c r="R565" s="242">
        <v>0</v>
      </c>
      <c r="S565" s="242">
        <v>0</v>
      </c>
      <c r="T565" s="12">
        <f>0*S565</f>
        <v>0</v>
      </c>
      <c r="U565" s="30">
        <f t="shared" si="97"/>
        <v>3</v>
      </c>
      <c r="V565" s="30">
        <f t="shared" si="97"/>
        <v>4</v>
      </c>
      <c r="W565" s="35">
        <f t="shared" si="97"/>
        <v>0</v>
      </c>
    </row>
    <row r="566" spans="1:23" ht="15.75" x14ac:dyDescent="0.3">
      <c r="A566" s="8" t="s">
        <v>18</v>
      </c>
      <c r="B566" s="22" t="s">
        <v>35</v>
      </c>
      <c r="C566" s="183">
        <v>0</v>
      </c>
      <c r="D566" s="183">
        <v>0</v>
      </c>
      <c r="E566" s="12">
        <f>0*D566</f>
        <v>0</v>
      </c>
      <c r="F566" s="183">
        <v>0</v>
      </c>
      <c r="G566" s="183">
        <v>0</v>
      </c>
      <c r="H566" s="12">
        <f>0*G566</f>
        <v>0</v>
      </c>
      <c r="I566" s="183">
        <v>0</v>
      </c>
      <c r="J566" s="183">
        <v>0</v>
      </c>
      <c r="K566" s="12">
        <f>0*J566</f>
        <v>0</v>
      </c>
      <c r="L566" s="242">
        <v>0</v>
      </c>
      <c r="M566" s="242">
        <v>0</v>
      </c>
      <c r="N566" s="12">
        <f>0*M566</f>
        <v>0</v>
      </c>
      <c r="O566" s="183">
        <v>0</v>
      </c>
      <c r="P566" s="183">
        <v>0</v>
      </c>
      <c r="Q566" s="93">
        <f>0*P566</f>
        <v>0</v>
      </c>
      <c r="R566" s="242">
        <v>0</v>
      </c>
      <c r="S566" s="242">
        <v>0</v>
      </c>
      <c r="T566" s="12">
        <f>0*S566</f>
        <v>0</v>
      </c>
      <c r="U566" s="30">
        <f t="shared" si="97"/>
        <v>0</v>
      </c>
      <c r="V566" s="30">
        <f t="shared" si="97"/>
        <v>0</v>
      </c>
      <c r="W566" s="35">
        <f t="shared" si="97"/>
        <v>0</v>
      </c>
    </row>
    <row r="567" spans="1:23" ht="15.75" x14ac:dyDescent="0.3">
      <c r="A567" s="8" t="s">
        <v>19</v>
      </c>
      <c r="B567" s="22" t="s">
        <v>34</v>
      </c>
      <c r="C567" s="183">
        <v>0</v>
      </c>
      <c r="D567" s="183">
        <v>0</v>
      </c>
      <c r="E567" s="12">
        <f>11.7*D567</f>
        <v>0</v>
      </c>
      <c r="F567" s="183">
        <v>0</v>
      </c>
      <c r="G567" s="183">
        <v>0</v>
      </c>
      <c r="H567" s="12">
        <f>11.7*G567</f>
        <v>0</v>
      </c>
      <c r="I567" s="183">
        <v>0</v>
      </c>
      <c r="J567" s="183">
        <v>0</v>
      </c>
      <c r="K567" s="12">
        <f>11.7*J567</f>
        <v>0</v>
      </c>
      <c r="L567" s="242">
        <v>0</v>
      </c>
      <c r="M567" s="242">
        <v>0</v>
      </c>
      <c r="N567" s="12">
        <f>11.7*M567</f>
        <v>0</v>
      </c>
      <c r="O567" s="183">
        <v>0</v>
      </c>
      <c r="P567" s="183">
        <v>0</v>
      </c>
      <c r="Q567" s="93">
        <f>11.7*P567</f>
        <v>0</v>
      </c>
      <c r="R567" s="242">
        <v>0</v>
      </c>
      <c r="S567" s="242">
        <v>0</v>
      </c>
      <c r="T567" s="12">
        <f>11.7*S567</f>
        <v>0</v>
      </c>
      <c r="U567" s="30">
        <f t="shared" ref="U567:W571" si="98">U534+C567+F567+I567+L567+O567+R567</f>
        <v>0</v>
      </c>
      <c r="V567" s="30">
        <f t="shared" si="98"/>
        <v>0</v>
      </c>
      <c r="W567" s="35">
        <f t="shared" si="98"/>
        <v>0</v>
      </c>
    </row>
    <row r="568" spans="1:23" ht="15.75" x14ac:dyDescent="0.3">
      <c r="A568" s="8" t="s">
        <v>20</v>
      </c>
      <c r="B568" s="22" t="s">
        <v>37</v>
      </c>
      <c r="C568" s="183">
        <v>0</v>
      </c>
      <c r="D568" s="183">
        <v>0</v>
      </c>
      <c r="E568" s="12">
        <f>0*D568</f>
        <v>0</v>
      </c>
      <c r="F568" s="183">
        <v>1</v>
      </c>
      <c r="G568" s="183">
        <v>0</v>
      </c>
      <c r="H568" s="12">
        <f>0*G568</f>
        <v>0</v>
      </c>
      <c r="I568" s="183">
        <v>0</v>
      </c>
      <c r="J568" s="183">
        <v>0</v>
      </c>
      <c r="K568" s="12">
        <f>0*J568</f>
        <v>0</v>
      </c>
      <c r="L568" s="242">
        <v>0</v>
      </c>
      <c r="M568" s="242">
        <v>0</v>
      </c>
      <c r="N568" s="12">
        <f>0*M568</f>
        <v>0</v>
      </c>
      <c r="O568" s="183">
        <v>0</v>
      </c>
      <c r="P568" s="183">
        <v>0</v>
      </c>
      <c r="Q568" s="93">
        <f>0*P568</f>
        <v>0</v>
      </c>
      <c r="R568" s="242">
        <v>0</v>
      </c>
      <c r="S568" s="242">
        <v>0</v>
      </c>
      <c r="T568" s="12">
        <f>0*S568</f>
        <v>0</v>
      </c>
      <c r="U568" s="30">
        <f t="shared" si="98"/>
        <v>1</v>
      </c>
      <c r="V568" s="30">
        <f t="shared" si="98"/>
        <v>1</v>
      </c>
      <c r="W568" s="35">
        <f t="shared" si="98"/>
        <v>0</v>
      </c>
    </row>
    <row r="569" spans="1:23" ht="15.75" x14ac:dyDescent="0.3">
      <c r="A569" s="8" t="s">
        <v>21</v>
      </c>
      <c r="B569" s="22" t="s">
        <v>28</v>
      </c>
      <c r="C569" s="183">
        <v>0</v>
      </c>
      <c r="D569" s="183">
        <v>0</v>
      </c>
      <c r="E569" s="12">
        <f>0*D569</f>
        <v>0</v>
      </c>
      <c r="F569" s="183">
        <v>0</v>
      </c>
      <c r="G569" s="183">
        <v>0</v>
      </c>
      <c r="H569" s="12">
        <f>0*G569</f>
        <v>0</v>
      </c>
      <c r="I569" s="183">
        <v>0</v>
      </c>
      <c r="J569" s="183">
        <v>0</v>
      </c>
      <c r="K569" s="12">
        <f>0*J569</f>
        <v>0</v>
      </c>
      <c r="L569" s="242">
        <v>0</v>
      </c>
      <c r="M569" s="242">
        <v>0</v>
      </c>
      <c r="N569" s="12">
        <f>0*M569</f>
        <v>0</v>
      </c>
      <c r="O569" s="183">
        <v>0</v>
      </c>
      <c r="P569" s="183">
        <v>0</v>
      </c>
      <c r="Q569" s="93">
        <f>0*P569</f>
        <v>0</v>
      </c>
      <c r="R569" s="242">
        <v>0</v>
      </c>
      <c r="S569" s="242">
        <v>1</v>
      </c>
      <c r="T569" s="12">
        <f>0*S569</f>
        <v>0</v>
      </c>
      <c r="U569" s="30">
        <f t="shared" si="98"/>
        <v>1</v>
      </c>
      <c r="V569" s="30">
        <f t="shared" si="98"/>
        <v>4</v>
      </c>
      <c r="W569" s="35">
        <f t="shared" si="98"/>
        <v>0</v>
      </c>
    </row>
    <row r="570" spans="1:23" ht="15.75" x14ac:dyDescent="0.3">
      <c r="A570" s="10">
        <v>20</v>
      </c>
      <c r="B570" s="22" t="s">
        <v>25</v>
      </c>
      <c r="C570" s="183">
        <v>2</v>
      </c>
      <c r="D570" s="183">
        <v>2</v>
      </c>
      <c r="E570" s="12">
        <f>14.98*D570</f>
        <v>29.96</v>
      </c>
      <c r="F570" s="183">
        <v>2</v>
      </c>
      <c r="G570" s="183">
        <v>2</v>
      </c>
      <c r="H570" s="12">
        <f>14.98*G570</f>
        <v>29.96</v>
      </c>
      <c r="I570" s="183">
        <v>2</v>
      </c>
      <c r="J570" s="183">
        <v>0</v>
      </c>
      <c r="K570" s="12">
        <f>14.98*J570</f>
        <v>0</v>
      </c>
      <c r="L570" s="242">
        <v>2</v>
      </c>
      <c r="M570" s="242">
        <v>2</v>
      </c>
      <c r="N570" s="12">
        <f>14.98*M570</f>
        <v>29.96</v>
      </c>
      <c r="O570" s="183">
        <v>2</v>
      </c>
      <c r="P570" s="183">
        <v>2</v>
      </c>
      <c r="Q570" s="93">
        <f>14.98*P570</f>
        <v>29.96</v>
      </c>
      <c r="R570" s="242">
        <v>0</v>
      </c>
      <c r="S570" s="242">
        <v>2</v>
      </c>
      <c r="T570" s="12">
        <f>14.98*S570</f>
        <v>29.96</v>
      </c>
      <c r="U570" s="30">
        <f t="shared" si="98"/>
        <v>20</v>
      </c>
      <c r="V570" s="30">
        <f t="shared" si="98"/>
        <v>19</v>
      </c>
      <c r="W570" s="35">
        <f t="shared" si="98"/>
        <v>284.62</v>
      </c>
    </row>
    <row r="571" spans="1:23" ht="16.5" thickBot="1" x14ac:dyDescent="0.35">
      <c r="A571" s="10">
        <v>21</v>
      </c>
      <c r="B571" s="22" t="s">
        <v>39</v>
      </c>
      <c r="C571" s="183">
        <v>0</v>
      </c>
      <c r="D571" s="183">
        <v>0</v>
      </c>
      <c r="E571" s="12">
        <f>10.28*D571</f>
        <v>0</v>
      </c>
      <c r="F571" s="183">
        <v>0</v>
      </c>
      <c r="G571" s="183">
        <v>0</v>
      </c>
      <c r="H571" s="12">
        <f>10.28*G571</f>
        <v>0</v>
      </c>
      <c r="I571" s="183">
        <v>0</v>
      </c>
      <c r="J571" s="146">
        <v>0</v>
      </c>
      <c r="K571" s="12">
        <f>10.28*J571</f>
        <v>0</v>
      </c>
      <c r="L571" s="242">
        <v>0</v>
      </c>
      <c r="M571" s="242">
        <v>0</v>
      </c>
      <c r="N571" s="12">
        <f>10.28*M571</f>
        <v>0</v>
      </c>
      <c r="O571" s="183">
        <v>0</v>
      </c>
      <c r="P571" s="183">
        <v>0</v>
      </c>
      <c r="Q571" s="93">
        <f>10.28*P571</f>
        <v>0</v>
      </c>
      <c r="R571" s="242">
        <v>0</v>
      </c>
      <c r="S571" s="242">
        <v>0</v>
      </c>
      <c r="T571" s="12">
        <f>10.28*S571</f>
        <v>0</v>
      </c>
      <c r="U571" s="30">
        <f t="shared" si="98"/>
        <v>0</v>
      </c>
      <c r="V571" s="30">
        <f t="shared" si="98"/>
        <v>0</v>
      </c>
      <c r="W571" s="35">
        <f t="shared" si="98"/>
        <v>0</v>
      </c>
    </row>
    <row r="572" spans="1:23" ht="17.25" thickTop="1" thickBot="1" x14ac:dyDescent="0.35">
      <c r="A572" s="3"/>
      <c r="B572" s="23" t="s">
        <v>57</v>
      </c>
      <c r="C572" s="28">
        <f t="shared" ref="C572:W572" si="99">SUM(C551:C571)</f>
        <v>7</v>
      </c>
      <c r="D572" s="15">
        <f t="shared" si="99"/>
        <v>9</v>
      </c>
      <c r="E572" s="23">
        <f t="shared" si="99"/>
        <v>100.44</v>
      </c>
      <c r="F572" s="28">
        <f t="shared" si="99"/>
        <v>4</v>
      </c>
      <c r="G572" s="15">
        <f t="shared" si="99"/>
        <v>3</v>
      </c>
      <c r="H572" s="23">
        <f t="shared" si="99"/>
        <v>41.010000000000005</v>
      </c>
      <c r="I572" s="60">
        <f t="shared" si="99"/>
        <v>3</v>
      </c>
      <c r="J572" s="15">
        <f t="shared" si="99"/>
        <v>1</v>
      </c>
      <c r="K572" s="23">
        <f t="shared" si="99"/>
        <v>13.55</v>
      </c>
      <c r="L572" s="28">
        <f t="shared" si="99"/>
        <v>5</v>
      </c>
      <c r="M572" s="15">
        <f t="shared" si="99"/>
        <v>5</v>
      </c>
      <c r="N572" s="16">
        <f t="shared" si="99"/>
        <v>65.44</v>
      </c>
      <c r="O572" s="70">
        <f t="shared" si="99"/>
        <v>3</v>
      </c>
      <c r="P572" s="73">
        <f t="shared" si="99"/>
        <v>5</v>
      </c>
      <c r="Q572" s="91">
        <f t="shared" si="99"/>
        <v>66.199999999999989</v>
      </c>
      <c r="R572" s="60">
        <f t="shared" si="99"/>
        <v>1</v>
      </c>
      <c r="S572" s="73">
        <f t="shared" si="99"/>
        <v>7</v>
      </c>
      <c r="T572" s="16">
        <f t="shared" si="99"/>
        <v>84.53</v>
      </c>
      <c r="U572" s="32">
        <f t="shared" si="99"/>
        <v>64</v>
      </c>
      <c r="V572" s="15">
        <f t="shared" si="99"/>
        <v>69</v>
      </c>
      <c r="W572" s="16">
        <f t="shared" si="99"/>
        <v>786.65</v>
      </c>
    </row>
    <row r="573" spans="1:23" ht="16.5" thickTop="1" thickBot="1" x14ac:dyDescent="0.3">
      <c r="A573" s="17"/>
      <c r="B573" s="24" t="s">
        <v>58</v>
      </c>
      <c r="C573" s="17">
        <f>R540+C572</f>
        <v>48</v>
      </c>
      <c r="D573" s="17">
        <f>S540+D572</f>
        <v>48</v>
      </c>
      <c r="E573" s="17">
        <f>T540+E572</f>
        <v>515.92000000000007</v>
      </c>
      <c r="F573" s="17">
        <f t="shared" ref="F573:T573" si="100">C573+F572</f>
        <v>52</v>
      </c>
      <c r="G573" s="18">
        <f t="shared" si="100"/>
        <v>51</v>
      </c>
      <c r="H573" s="24">
        <f t="shared" si="100"/>
        <v>556.93000000000006</v>
      </c>
      <c r="I573" s="61">
        <f t="shared" si="100"/>
        <v>55</v>
      </c>
      <c r="J573" s="18">
        <f t="shared" si="100"/>
        <v>52</v>
      </c>
      <c r="K573" s="19">
        <f t="shared" si="100"/>
        <v>570.48</v>
      </c>
      <c r="L573" s="17">
        <f t="shared" si="100"/>
        <v>60</v>
      </c>
      <c r="M573" s="18">
        <f t="shared" si="100"/>
        <v>57</v>
      </c>
      <c r="N573" s="19">
        <f t="shared" si="100"/>
        <v>635.92000000000007</v>
      </c>
      <c r="O573" s="61">
        <f t="shared" si="100"/>
        <v>63</v>
      </c>
      <c r="P573" s="79">
        <f t="shared" si="100"/>
        <v>62</v>
      </c>
      <c r="Q573" s="101">
        <f t="shared" si="100"/>
        <v>702.12000000000012</v>
      </c>
      <c r="R573" s="61">
        <f t="shared" si="100"/>
        <v>64</v>
      </c>
      <c r="S573" s="79">
        <f t="shared" si="100"/>
        <v>69</v>
      </c>
      <c r="T573" s="19">
        <f t="shared" si="100"/>
        <v>786.65000000000009</v>
      </c>
      <c r="U573" s="33"/>
      <c r="V573" s="18"/>
      <c r="W573" s="19"/>
    </row>
    <row r="574" spans="1:23" ht="16.5" thickTop="1" x14ac:dyDescent="0.3">
      <c r="A574" s="2"/>
      <c r="B574" s="2" t="s">
        <v>52</v>
      </c>
      <c r="C574" s="2" t="s">
        <v>53</v>
      </c>
      <c r="D574" s="2"/>
      <c r="E574" s="2"/>
      <c r="F574" s="2"/>
      <c r="G574" s="2"/>
      <c r="H574" s="2"/>
      <c r="I574" s="62"/>
      <c r="J574" s="2"/>
      <c r="K574" s="2"/>
      <c r="L574" s="2"/>
      <c r="M574" s="2"/>
      <c r="N574" s="2"/>
      <c r="O574" s="62"/>
      <c r="P574" s="62"/>
      <c r="Q574" s="62"/>
      <c r="R574" s="62"/>
      <c r="S574" s="62"/>
      <c r="T574" s="2"/>
      <c r="U574" s="2"/>
      <c r="V574" s="2"/>
      <c r="W574" s="2"/>
    </row>
    <row r="575" spans="1:23" ht="15.75" x14ac:dyDescent="0.3">
      <c r="A575" s="2"/>
      <c r="B575" s="2"/>
      <c r="C575" s="2" t="s">
        <v>54</v>
      </c>
      <c r="D575" s="2"/>
      <c r="E575" s="2"/>
      <c r="F575" s="2"/>
      <c r="G575" s="2"/>
      <c r="H575" s="2"/>
      <c r="I575" s="62"/>
      <c r="J575" s="2"/>
      <c r="K575" s="2"/>
      <c r="L575" s="2"/>
      <c r="M575" s="2"/>
      <c r="N575" s="2"/>
      <c r="O575" s="62"/>
      <c r="P575" s="62"/>
      <c r="Q575" s="62"/>
      <c r="R575" s="62"/>
      <c r="S575" s="62"/>
      <c r="T575" s="2"/>
      <c r="U575" s="2"/>
      <c r="V575" s="2"/>
      <c r="W575" s="2"/>
    </row>
    <row r="576" spans="1:23" ht="15.75" x14ac:dyDescent="0.3">
      <c r="A576" s="2"/>
      <c r="B576" s="2"/>
      <c r="C576" s="2" t="s">
        <v>105</v>
      </c>
      <c r="D576" s="2"/>
      <c r="E576" s="2"/>
      <c r="F576" s="2"/>
      <c r="G576" s="2"/>
      <c r="H576" s="2"/>
      <c r="I576" s="62"/>
      <c r="J576" s="2"/>
      <c r="K576" s="2"/>
      <c r="L576" s="2"/>
      <c r="M576" s="2"/>
      <c r="N576" s="2"/>
      <c r="O576" s="62"/>
      <c r="P576" s="62"/>
      <c r="Q576" s="62"/>
      <c r="R576" s="62"/>
      <c r="S576" s="62"/>
      <c r="T576" s="2"/>
      <c r="U576" s="2"/>
      <c r="V576" s="2"/>
      <c r="W576" s="2"/>
    </row>
    <row r="577" spans="1:23" ht="16.5" thickBot="1" x14ac:dyDescent="0.35">
      <c r="A577" s="2"/>
      <c r="B577" s="1" t="s">
        <v>55</v>
      </c>
      <c r="C577" s="1" t="s">
        <v>101</v>
      </c>
      <c r="D577" s="2"/>
      <c r="E577" s="2"/>
      <c r="F577" s="2"/>
      <c r="G577" s="2"/>
      <c r="H577" s="2"/>
      <c r="I577" s="62"/>
      <c r="J577" s="2"/>
      <c r="K577" s="2"/>
      <c r="L577" s="2"/>
      <c r="M577" s="2"/>
      <c r="N577" s="2"/>
      <c r="O577" s="62"/>
      <c r="P577" s="62"/>
      <c r="Q577" s="62"/>
      <c r="R577" s="62"/>
      <c r="S577" s="62"/>
      <c r="T577" s="2"/>
      <c r="U577" s="2"/>
      <c r="V577" s="2"/>
      <c r="W577" s="2"/>
    </row>
    <row r="578" spans="1:23" ht="16.5" thickTop="1" x14ac:dyDescent="0.3">
      <c r="A578" s="262" t="s">
        <v>0</v>
      </c>
      <c r="B578" s="265" t="s">
        <v>1</v>
      </c>
      <c r="C578" s="268" t="s">
        <v>40</v>
      </c>
      <c r="D578" s="269"/>
      <c r="E578" s="269"/>
      <c r="F578" s="269"/>
      <c r="G578" s="269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70"/>
      <c r="U578" s="277" t="s">
        <v>46</v>
      </c>
      <c r="V578" s="271"/>
      <c r="W578" s="272"/>
    </row>
    <row r="579" spans="1:23" ht="15.75" x14ac:dyDescent="0.3">
      <c r="A579" s="263"/>
      <c r="B579" s="266"/>
      <c r="C579" s="259" t="s">
        <v>41</v>
      </c>
      <c r="D579" s="260"/>
      <c r="E579" s="261"/>
      <c r="F579" s="259" t="s">
        <v>42</v>
      </c>
      <c r="G579" s="260"/>
      <c r="H579" s="261"/>
      <c r="I579" s="259" t="s">
        <v>43</v>
      </c>
      <c r="J579" s="260"/>
      <c r="K579" s="261"/>
      <c r="L579" s="259" t="s">
        <v>44</v>
      </c>
      <c r="M579" s="260"/>
      <c r="N579" s="261"/>
      <c r="O579" s="279" t="s">
        <v>2</v>
      </c>
      <c r="P579" s="280"/>
      <c r="Q579" s="281"/>
      <c r="R579" s="259" t="s">
        <v>45</v>
      </c>
      <c r="S579" s="260"/>
      <c r="T579" s="261"/>
      <c r="U579" s="278"/>
      <c r="V579" s="273"/>
      <c r="W579" s="274"/>
    </row>
    <row r="580" spans="1:23" ht="16.5" thickBot="1" x14ac:dyDescent="0.35">
      <c r="A580" s="264"/>
      <c r="B580" s="267"/>
      <c r="C580" s="43" t="s">
        <v>47</v>
      </c>
      <c r="D580" s="44" t="s">
        <v>48</v>
      </c>
      <c r="E580" s="45" t="s">
        <v>103</v>
      </c>
      <c r="F580" s="43" t="s">
        <v>47</v>
      </c>
      <c r="G580" s="44" t="s">
        <v>48</v>
      </c>
      <c r="H580" s="45" t="s">
        <v>103</v>
      </c>
      <c r="I580" s="55" t="s">
        <v>47</v>
      </c>
      <c r="J580" s="44" t="s">
        <v>48</v>
      </c>
      <c r="K580" s="45" t="s">
        <v>103</v>
      </c>
      <c r="L580" s="43" t="s">
        <v>47</v>
      </c>
      <c r="M580" s="44" t="s">
        <v>48</v>
      </c>
      <c r="N580" s="45" t="s">
        <v>103</v>
      </c>
      <c r="O580" s="55" t="s">
        <v>47</v>
      </c>
      <c r="P580" s="75" t="s">
        <v>48</v>
      </c>
      <c r="Q580" s="99" t="s">
        <v>103</v>
      </c>
      <c r="R580" s="55" t="s">
        <v>47</v>
      </c>
      <c r="S580" s="75" t="s">
        <v>48</v>
      </c>
      <c r="T580" s="45" t="s">
        <v>103</v>
      </c>
      <c r="U580" s="43" t="s">
        <v>47</v>
      </c>
      <c r="V580" s="44" t="s">
        <v>48</v>
      </c>
      <c r="W580" s="45" t="s">
        <v>103</v>
      </c>
    </row>
    <row r="581" spans="1:23" ht="17.25" thickTop="1" thickBot="1" x14ac:dyDescent="0.35">
      <c r="A581" s="3" t="s">
        <v>3</v>
      </c>
      <c r="B581" s="20" t="s">
        <v>4</v>
      </c>
      <c r="C581" s="3" t="s">
        <v>5</v>
      </c>
      <c r="D581" s="4" t="s">
        <v>6</v>
      </c>
      <c r="E581" s="20" t="s">
        <v>7</v>
      </c>
      <c r="F581" s="3" t="s">
        <v>8</v>
      </c>
      <c r="G581" s="4"/>
      <c r="H581" s="5" t="s">
        <v>10</v>
      </c>
      <c r="I581" s="72" t="s">
        <v>11</v>
      </c>
      <c r="J581" s="4" t="s">
        <v>12</v>
      </c>
      <c r="K581" s="20" t="s">
        <v>13</v>
      </c>
      <c r="L581" s="3" t="s">
        <v>14</v>
      </c>
      <c r="M581" s="4" t="s">
        <v>15</v>
      </c>
      <c r="N581" s="5" t="s">
        <v>16</v>
      </c>
      <c r="O581" s="72">
        <v>15</v>
      </c>
      <c r="P581" s="76" t="s">
        <v>18</v>
      </c>
      <c r="Q581" s="100" t="s">
        <v>19</v>
      </c>
      <c r="R581" s="56" t="s">
        <v>20</v>
      </c>
      <c r="S581" s="76" t="s">
        <v>21</v>
      </c>
      <c r="T581" s="5" t="s">
        <v>22</v>
      </c>
      <c r="U581" s="29" t="s">
        <v>49</v>
      </c>
      <c r="V581" s="4" t="s">
        <v>50</v>
      </c>
      <c r="W581" s="5" t="s">
        <v>51</v>
      </c>
    </row>
    <row r="582" spans="1:23" ht="16.5" thickTop="1" x14ac:dyDescent="0.3">
      <c r="A582" s="6" t="s">
        <v>3</v>
      </c>
      <c r="B582" s="21" t="s">
        <v>23</v>
      </c>
      <c r="C582" s="220">
        <v>0</v>
      </c>
      <c r="D582" s="220">
        <v>0</v>
      </c>
      <c r="E582" s="12">
        <f>14.8*D582</f>
        <v>0</v>
      </c>
      <c r="F582" s="220">
        <v>0</v>
      </c>
      <c r="G582" s="220">
        <v>0</v>
      </c>
      <c r="H582" s="12">
        <f>14.8*G582</f>
        <v>0</v>
      </c>
      <c r="I582" s="183">
        <v>0</v>
      </c>
      <c r="J582" s="183">
        <v>0</v>
      </c>
      <c r="K582" s="12">
        <f>14.8*J582</f>
        <v>0</v>
      </c>
      <c r="L582" s="183">
        <v>0</v>
      </c>
      <c r="M582" s="183">
        <v>0</v>
      </c>
      <c r="N582" s="12">
        <f>14.8*M582</f>
        <v>0</v>
      </c>
      <c r="O582" s="183">
        <v>0</v>
      </c>
      <c r="P582" s="183">
        <v>0</v>
      </c>
      <c r="Q582" s="93">
        <f>14.8*P582</f>
        <v>0</v>
      </c>
      <c r="R582" s="183">
        <v>0</v>
      </c>
      <c r="S582" s="183">
        <v>0</v>
      </c>
      <c r="T582" s="12">
        <f>14.8*S582</f>
        <v>0</v>
      </c>
      <c r="U582" s="38">
        <f>C582+F582+I582+L582+O582+R582</f>
        <v>0</v>
      </c>
      <c r="V582" s="41">
        <f>D582+G582+J582+M582+P582+S582</f>
        <v>0</v>
      </c>
      <c r="W582" s="35">
        <f>E582+H582+K582+N582+Q582+T582</f>
        <v>0</v>
      </c>
    </row>
    <row r="583" spans="1:23" ht="15.75" x14ac:dyDescent="0.3">
      <c r="A583" s="8" t="s">
        <v>4</v>
      </c>
      <c r="B583" s="22" t="s">
        <v>29</v>
      </c>
      <c r="C583" s="220">
        <v>2</v>
      </c>
      <c r="D583" s="220">
        <v>0</v>
      </c>
      <c r="E583" s="12">
        <f>13.35*D583</f>
        <v>0</v>
      </c>
      <c r="F583" s="220">
        <v>0</v>
      </c>
      <c r="G583" s="220">
        <v>0</v>
      </c>
      <c r="H583" s="12">
        <f>13.35*G583</f>
        <v>0</v>
      </c>
      <c r="I583" s="183">
        <v>0</v>
      </c>
      <c r="J583" s="183">
        <v>1</v>
      </c>
      <c r="K583" s="12">
        <f>13.35*J583</f>
        <v>13.35</v>
      </c>
      <c r="L583" s="183">
        <v>0</v>
      </c>
      <c r="M583" s="183">
        <v>0</v>
      </c>
      <c r="N583" s="12">
        <f>13.35*M583</f>
        <v>0</v>
      </c>
      <c r="O583" s="183">
        <v>0</v>
      </c>
      <c r="P583" s="183">
        <v>0</v>
      </c>
      <c r="Q583" s="93">
        <f>13.35*P583</f>
        <v>0</v>
      </c>
      <c r="R583" s="183">
        <v>0</v>
      </c>
      <c r="S583" s="183">
        <v>0</v>
      </c>
      <c r="T583" s="12">
        <f>13.35*S583</f>
        <v>0</v>
      </c>
      <c r="U583" s="25">
        <f t="shared" ref="U583:W602" si="101">C583+F583+I583+L583+O583+R583</f>
        <v>2</v>
      </c>
      <c r="V583" s="30">
        <f t="shared" si="101"/>
        <v>1</v>
      </c>
      <c r="W583" s="35">
        <f t="shared" si="101"/>
        <v>13.35</v>
      </c>
    </row>
    <row r="584" spans="1:23" ht="15.75" x14ac:dyDescent="0.3">
      <c r="A584" s="8" t="s">
        <v>5</v>
      </c>
      <c r="B584" s="22" t="s">
        <v>30</v>
      </c>
      <c r="C584" s="220">
        <v>0</v>
      </c>
      <c r="D584" s="220">
        <v>0</v>
      </c>
      <c r="E584" s="12">
        <f>10.02*D584</f>
        <v>0</v>
      </c>
      <c r="F584" s="220">
        <v>0</v>
      </c>
      <c r="G584" s="220">
        <v>0</v>
      </c>
      <c r="H584" s="12">
        <f>10.02*G584</f>
        <v>0</v>
      </c>
      <c r="I584" s="183">
        <v>0</v>
      </c>
      <c r="J584" s="183">
        <v>0</v>
      </c>
      <c r="K584" s="12">
        <f>10.02*J584</f>
        <v>0</v>
      </c>
      <c r="L584" s="183">
        <v>0</v>
      </c>
      <c r="M584" s="183">
        <v>0</v>
      </c>
      <c r="N584" s="12">
        <f>10.02*M584</f>
        <v>0</v>
      </c>
      <c r="O584" s="183">
        <v>0</v>
      </c>
      <c r="P584" s="183">
        <v>0</v>
      </c>
      <c r="Q584" s="93">
        <f>10.02*P584</f>
        <v>0</v>
      </c>
      <c r="R584" s="183">
        <v>0</v>
      </c>
      <c r="S584" s="183">
        <v>0</v>
      </c>
      <c r="T584" s="12">
        <f>10.02*S584</f>
        <v>0</v>
      </c>
      <c r="U584" s="25">
        <f t="shared" si="101"/>
        <v>0</v>
      </c>
      <c r="V584" s="30">
        <f t="shared" si="101"/>
        <v>0</v>
      </c>
      <c r="W584" s="35">
        <f t="shared" si="101"/>
        <v>0</v>
      </c>
    </row>
    <row r="585" spans="1:23" ht="15.75" x14ac:dyDescent="0.3">
      <c r="A585" s="8" t="s">
        <v>6</v>
      </c>
      <c r="B585" s="22" t="s">
        <v>38</v>
      </c>
      <c r="C585" s="220">
        <v>0</v>
      </c>
      <c r="D585" s="220">
        <v>0</v>
      </c>
      <c r="E585" s="12">
        <f>10.25*D585</f>
        <v>0</v>
      </c>
      <c r="F585" s="220">
        <v>0</v>
      </c>
      <c r="G585" s="220">
        <v>0</v>
      </c>
      <c r="H585" s="12">
        <f>10.25*G585</f>
        <v>0</v>
      </c>
      <c r="I585" s="183">
        <v>0</v>
      </c>
      <c r="J585" s="183">
        <v>0</v>
      </c>
      <c r="K585" s="12">
        <f>10.25*J585</f>
        <v>0</v>
      </c>
      <c r="L585" s="183">
        <v>0</v>
      </c>
      <c r="M585" s="183">
        <v>0</v>
      </c>
      <c r="N585" s="12">
        <f>10.25*M585</f>
        <v>0</v>
      </c>
      <c r="O585" s="183">
        <v>0</v>
      </c>
      <c r="P585" s="183">
        <v>0</v>
      </c>
      <c r="Q585" s="93">
        <f>10.25*P585</f>
        <v>0</v>
      </c>
      <c r="R585" s="183">
        <v>0</v>
      </c>
      <c r="S585" s="183">
        <v>0</v>
      </c>
      <c r="T585" s="12">
        <f>10.25*S585</f>
        <v>0</v>
      </c>
      <c r="U585" s="25">
        <f t="shared" si="101"/>
        <v>0</v>
      </c>
      <c r="V585" s="30">
        <f t="shared" si="101"/>
        <v>0</v>
      </c>
      <c r="W585" s="35">
        <f t="shared" si="101"/>
        <v>0</v>
      </c>
    </row>
    <row r="586" spans="1:23" ht="15.75" x14ac:dyDescent="0.3">
      <c r="A586" s="8" t="s">
        <v>7</v>
      </c>
      <c r="B586" s="22" t="s">
        <v>36</v>
      </c>
      <c r="C586" s="220">
        <v>0</v>
      </c>
      <c r="D586" s="220">
        <v>0</v>
      </c>
      <c r="E586" s="12">
        <f>13.28*D586</f>
        <v>0</v>
      </c>
      <c r="F586" s="220">
        <v>0</v>
      </c>
      <c r="G586" s="220">
        <v>0</v>
      </c>
      <c r="H586" s="12">
        <f>13.28*G586</f>
        <v>0</v>
      </c>
      <c r="I586" s="183">
        <v>0</v>
      </c>
      <c r="J586" s="183">
        <v>0</v>
      </c>
      <c r="K586" s="12">
        <f>13.28*J586</f>
        <v>0</v>
      </c>
      <c r="L586" s="183">
        <v>0</v>
      </c>
      <c r="M586" s="183">
        <v>0</v>
      </c>
      <c r="N586" s="12">
        <f>13.28*M586</f>
        <v>0</v>
      </c>
      <c r="O586" s="183">
        <v>0</v>
      </c>
      <c r="P586" s="183">
        <v>0</v>
      </c>
      <c r="Q586" s="93">
        <f>13.28*P586</f>
        <v>0</v>
      </c>
      <c r="R586" s="183">
        <v>0</v>
      </c>
      <c r="S586" s="183">
        <v>0</v>
      </c>
      <c r="T586" s="12">
        <f>13.28*S586</f>
        <v>0</v>
      </c>
      <c r="U586" s="25">
        <f t="shared" si="101"/>
        <v>0</v>
      </c>
      <c r="V586" s="30">
        <f t="shared" si="101"/>
        <v>0</v>
      </c>
      <c r="W586" s="35">
        <f t="shared" si="101"/>
        <v>0</v>
      </c>
    </row>
    <row r="587" spans="1:23" ht="15.75" x14ac:dyDescent="0.3">
      <c r="A587" s="8" t="s">
        <v>8</v>
      </c>
      <c r="B587" s="22" t="s">
        <v>24</v>
      </c>
      <c r="C587" s="220">
        <v>0</v>
      </c>
      <c r="D587" s="220">
        <v>0</v>
      </c>
      <c r="E587" s="12">
        <f>12.88*D587</f>
        <v>0</v>
      </c>
      <c r="F587" s="220">
        <v>0</v>
      </c>
      <c r="G587" s="220">
        <v>0</v>
      </c>
      <c r="H587" s="12">
        <f>12.88*G587</f>
        <v>0</v>
      </c>
      <c r="I587" s="183">
        <v>0</v>
      </c>
      <c r="J587" s="183">
        <v>0</v>
      </c>
      <c r="K587" s="12">
        <f>12.88*J587</f>
        <v>0</v>
      </c>
      <c r="L587" s="183">
        <v>0</v>
      </c>
      <c r="M587" s="183">
        <v>0</v>
      </c>
      <c r="N587" s="12">
        <f>12.88*M587</f>
        <v>0</v>
      </c>
      <c r="O587" s="183">
        <v>0</v>
      </c>
      <c r="P587" s="183">
        <v>0</v>
      </c>
      <c r="Q587" s="93">
        <f>12.88*P587</f>
        <v>0</v>
      </c>
      <c r="R587" s="183">
        <v>0</v>
      </c>
      <c r="S587" s="183">
        <v>0</v>
      </c>
      <c r="T587" s="12">
        <f>12.88*S587</f>
        <v>0</v>
      </c>
      <c r="U587" s="25">
        <f t="shared" si="101"/>
        <v>0</v>
      </c>
      <c r="V587" s="30">
        <f t="shared" si="101"/>
        <v>0</v>
      </c>
      <c r="W587" s="35">
        <f t="shared" si="101"/>
        <v>0</v>
      </c>
    </row>
    <row r="588" spans="1:23" ht="15.75" x14ac:dyDescent="0.3">
      <c r="A588" s="8" t="s">
        <v>9</v>
      </c>
      <c r="B588" s="22" t="s">
        <v>96</v>
      </c>
      <c r="C588" s="220">
        <v>0</v>
      </c>
      <c r="D588" s="220">
        <v>0</v>
      </c>
      <c r="E588" s="12">
        <f>11.28*D588</f>
        <v>0</v>
      </c>
      <c r="F588" s="220">
        <v>0</v>
      </c>
      <c r="G588" s="220">
        <v>0</v>
      </c>
      <c r="H588" s="12">
        <f>11.28*G588</f>
        <v>0</v>
      </c>
      <c r="I588" s="183">
        <v>0</v>
      </c>
      <c r="J588" s="183">
        <v>0</v>
      </c>
      <c r="K588" s="12">
        <f>11.28*J588</f>
        <v>0</v>
      </c>
      <c r="L588" s="183">
        <v>0</v>
      </c>
      <c r="M588" s="183">
        <v>0</v>
      </c>
      <c r="N588" s="12">
        <f>11.28*M588</f>
        <v>0</v>
      </c>
      <c r="O588" s="183">
        <v>0</v>
      </c>
      <c r="P588" s="183">
        <v>0</v>
      </c>
      <c r="Q588" s="93">
        <f>11.28*P588</f>
        <v>0</v>
      </c>
      <c r="R588" s="183">
        <v>0</v>
      </c>
      <c r="S588" s="183">
        <v>0</v>
      </c>
      <c r="T588" s="12">
        <f>11.28*S588</f>
        <v>0</v>
      </c>
      <c r="U588" s="25">
        <f t="shared" si="101"/>
        <v>0</v>
      </c>
      <c r="V588" s="30">
        <f t="shared" si="101"/>
        <v>0</v>
      </c>
      <c r="W588" s="35">
        <f t="shared" si="101"/>
        <v>0</v>
      </c>
    </row>
    <row r="589" spans="1:23" ht="15.75" x14ac:dyDescent="0.3">
      <c r="A589" s="8" t="s">
        <v>10</v>
      </c>
      <c r="B589" s="22" t="s">
        <v>97</v>
      </c>
      <c r="C589" s="220">
        <v>1</v>
      </c>
      <c r="D589" s="220">
        <v>1</v>
      </c>
      <c r="E589" s="12">
        <f>14.73*D589</f>
        <v>14.73</v>
      </c>
      <c r="F589" s="220">
        <v>0</v>
      </c>
      <c r="G589" s="220">
        <v>0</v>
      </c>
      <c r="H589" s="12">
        <f>14.73*G589</f>
        <v>0</v>
      </c>
      <c r="I589" s="183">
        <v>1</v>
      </c>
      <c r="J589" s="183">
        <v>1</v>
      </c>
      <c r="K589" s="12">
        <f>14.73*J589</f>
        <v>14.73</v>
      </c>
      <c r="L589" s="183">
        <v>1</v>
      </c>
      <c r="M589" s="183">
        <v>1</v>
      </c>
      <c r="N589" s="12">
        <f>14.73*M589</f>
        <v>14.73</v>
      </c>
      <c r="O589" s="183">
        <v>0</v>
      </c>
      <c r="P589" s="183">
        <v>0</v>
      </c>
      <c r="Q589" s="93">
        <f>14.73*P589</f>
        <v>0</v>
      </c>
      <c r="R589" s="183">
        <v>0</v>
      </c>
      <c r="S589" s="183">
        <v>0</v>
      </c>
      <c r="T589" s="12">
        <f>14.73*S589</f>
        <v>0</v>
      </c>
      <c r="U589" s="25">
        <f t="shared" si="101"/>
        <v>3</v>
      </c>
      <c r="V589" s="30">
        <f t="shared" si="101"/>
        <v>3</v>
      </c>
      <c r="W589" s="35">
        <f t="shared" si="101"/>
        <v>44.19</v>
      </c>
    </row>
    <row r="590" spans="1:23" ht="15.75" x14ac:dyDescent="0.3">
      <c r="A590" s="8" t="s">
        <v>11</v>
      </c>
      <c r="B590" s="22" t="s">
        <v>33</v>
      </c>
      <c r="C590" s="220">
        <v>0</v>
      </c>
      <c r="D590" s="220">
        <v>0</v>
      </c>
      <c r="E590" s="12">
        <f>11.96*D590</f>
        <v>0</v>
      </c>
      <c r="F590" s="220">
        <v>0</v>
      </c>
      <c r="G590" s="220">
        <v>0</v>
      </c>
      <c r="H590" s="12">
        <f>11.96*G590</f>
        <v>0</v>
      </c>
      <c r="I590" s="183">
        <v>0</v>
      </c>
      <c r="J590" s="183">
        <v>0</v>
      </c>
      <c r="K590" s="12">
        <f>11.96*J590</f>
        <v>0</v>
      </c>
      <c r="L590" s="183">
        <v>0</v>
      </c>
      <c r="M590" s="183">
        <v>0</v>
      </c>
      <c r="N590" s="12">
        <f>11.96*M590</f>
        <v>0</v>
      </c>
      <c r="O590" s="183">
        <v>0</v>
      </c>
      <c r="P590" s="183">
        <v>0</v>
      </c>
      <c r="Q590" s="93">
        <f>11.96*P590</f>
        <v>0</v>
      </c>
      <c r="R590" s="183">
        <v>0</v>
      </c>
      <c r="S590" s="183">
        <v>0</v>
      </c>
      <c r="T590" s="12">
        <f>11.96*S590</f>
        <v>0</v>
      </c>
      <c r="U590" s="25">
        <f t="shared" si="101"/>
        <v>0</v>
      </c>
      <c r="V590" s="30">
        <f t="shared" si="101"/>
        <v>0</v>
      </c>
      <c r="W590" s="35">
        <f t="shared" si="101"/>
        <v>0</v>
      </c>
    </row>
    <row r="591" spans="1:23" ht="15.75" x14ac:dyDescent="0.3">
      <c r="A591" s="8" t="s">
        <v>12</v>
      </c>
      <c r="B591" s="22" t="s">
        <v>27</v>
      </c>
      <c r="C591" s="220">
        <v>0</v>
      </c>
      <c r="D591" s="220">
        <v>0</v>
      </c>
      <c r="E591" s="12">
        <f>0*D591</f>
        <v>0</v>
      </c>
      <c r="F591" s="220">
        <v>0</v>
      </c>
      <c r="G591" s="220">
        <v>0</v>
      </c>
      <c r="H591" s="12">
        <f>0*G591</f>
        <v>0</v>
      </c>
      <c r="I591" s="183">
        <v>0</v>
      </c>
      <c r="J591" s="183">
        <v>0</v>
      </c>
      <c r="K591" s="12">
        <f>0*J591</f>
        <v>0</v>
      </c>
      <c r="L591" s="183">
        <v>0</v>
      </c>
      <c r="M591" s="183">
        <v>0</v>
      </c>
      <c r="N591" s="12">
        <f>0*M591</f>
        <v>0</v>
      </c>
      <c r="O591" s="183">
        <v>0</v>
      </c>
      <c r="P591" s="183">
        <v>0</v>
      </c>
      <c r="Q591" s="93">
        <f>0*P591</f>
        <v>0</v>
      </c>
      <c r="R591" s="183">
        <v>0</v>
      </c>
      <c r="S591" s="183">
        <v>0</v>
      </c>
      <c r="T591" s="12">
        <f>0*S591</f>
        <v>0</v>
      </c>
      <c r="U591" s="25">
        <f t="shared" si="101"/>
        <v>0</v>
      </c>
      <c r="V591" s="30">
        <f t="shared" si="101"/>
        <v>0</v>
      </c>
      <c r="W591" s="35">
        <f t="shared" si="101"/>
        <v>0</v>
      </c>
    </row>
    <row r="592" spans="1:23" ht="15.75" x14ac:dyDescent="0.3">
      <c r="A592" s="8" t="s">
        <v>13</v>
      </c>
      <c r="B592" s="22" t="s">
        <v>31</v>
      </c>
      <c r="C592" s="220">
        <v>0</v>
      </c>
      <c r="D592" s="220">
        <v>0</v>
      </c>
      <c r="E592" s="12">
        <f>11.91*D592</f>
        <v>0</v>
      </c>
      <c r="F592" s="220">
        <v>0</v>
      </c>
      <c r="G592" s="220">
        <v>0</v>
      </c>
      <c r="H592" s="12">
        <f>11.91*G592</f>
        <v>0</v>
      </c>
      <c r="I592" s="183">
        <v>0</v>
      </c>
      <c r="J592" s="183">
        <v>0</v>
      </c>
      <c r="K592" s="12">
        <f>11.91*J592</f>
        <v>0</v>
      </c>
      <c r="L592" s="183">
        <v>0</v>
      </c>
      <c r="M592" s="183">
        <v>0</v>
      </c>
      <c r="N592" s="12">
        <f>11.91*M592</f>
        <v>0</v>
      </c>
      <c r="O592" s="183">
        <v>0</v>
      </c>
      <c r="P592" s="183">
        <v>0</v>
      </c>
      <c r="Q592" s="93">
        <f>11.91*P592</f>
        <v>0</v>
      </c>
      <c r="R592" s="183">
        <v>0</v>
      </c>
      <c r="S592" s="183">
        <v>0</v>
      </c>
      <c r="T592" s="12">
        <f>11.91*S592</f>
        <v>0</v>
      </c>
      <c r="U592" s="25">
        <f t="shared" si="101"/>
        <v>0</v>
      </c>
      <c r="V592" s="30">
        <f t="shared" si="101"/>
        <v>0</v>
      </c>
      <c r="W592" s="35">
        <f t="shared" si="101"/>
        <v>0</v>
      </c>
    </row>
    <row r="593" spans="1:25" ht="15.75" x14ac:dyDescent="0.3">
      <c r="A593" s="8" t="s">
        <v>14</v>
      </c>
      <c r="B593" s="22" t="s">
        <v>32</v>
      </c>
      <c r="C593" s="220">
        <v>1</v>
      </c>
      <c r="D593" s="220">
        <v>1</v>
      </c>
      <c r="E593" s="12">
        <f>11.15*D593</f>
        <v>11.15</v>
      </c>
      <c r="F593" s="220">
        <v>0</v>
      </c>
      <c r="G593" s="220">
        <v>0</v>
      </c>
      <c r="H593" s="12">
        <f>11.15*G593</f>
        <v>0</v>
      </c>
      <c r="I593" s="183">
        <v>0</v>
      </c>
      <c r="J593" s="183">
        <v>0</v>
      </c>
      <c r="K593" s="12">
        <f>11.15*J593</f>
        <v>0</v>
      </c>
      <c r="L593" s="183">
        <v>1</v>
      </c>
      <c r="M593" s="183">
        <v>0</v>
      </c>
      <c r="N593" s="12">
        <f>11.15*M593</f>
        <v>0</v>
      </c>
      <c r="O593" s="183">
        <v>3</v>
      </c>
      <c r="P593" s="183">
        <v>3</v>
      </c>
      <c r="Q593" s="93">
        <f>11.15*P593</f>
        <v>33.450000000000003</v>
      </c>
      <c r="R593" s="183">
        <v>0</v>
      </c>
      <c r="S593" s="183">
        <v>0</v>
      </c>
      <c r="T593" s="12">
        <f>11.15*S593</f>
        <v>0</v>
      </c>
      <c r="U593" s="25">
        <f t="shared" si="101"/>
        <v>5</v>
      </c>
      <c r="V593" s="30">
        <f t="shared" si="101"/>
        <v>4</v>
      </c>
      <c r="W593" s="35">
        <f t="shared" si="101"/>
        <v>44.6</v>
      </c>
    </row>
    <row r="594" spans="1:25" ht="15.75" x14ac:dyDescent="0.3">
      <c r="A594" s="8" t="s">
        <v>15</v>
      </c>
      <c r="B594" s="22" t="s">
        <v>98</v>
      </c>
      <c r="C594" s="220">
        <v>0</v>
      </c>
      <c r="D594" s="220">
        <v>0</v>
      </c>
      <c r="E594" s="12">
        <f>11.24*D594</f>
        <v>0</v>
      </c>
      <c r="F594" s="220">
        <v>0</v>
      </c>
      <c r="G594" s="220">
        <v>0</v>
      </c>
      <c r="H594" s="12">
        <f>11.24*G594</f>
        <v>0</v>
      </c>
      <c r="I594" s="183">
        <v>0</v>
      </c>
      <c r="J594" s="183">
        <v>0</v>
      </c>
      <c r="K594" s="12">
        <f>11.24*J594</f>
        <v>0</v>
      </c>
      <c r="L594" s="183">
        <v>0</v>
      </c>
      <c r="M594" s="183">
        <v>0</v>
      </c>
      <c r="N594" s="12">
        <f>11.24*M594</f>
        <v>0</v>
      </c>
      <c r="O594" s="183">
        <v>0</v>
      </c>
      <c r="P594" s="183">
        <v>0</v>
      </c>
      <c r="Q594" s="93">
        <f>11.24*P594</f>
        <v>0</v>
      </c>
      <c r="R594" s="183">
        <v>0</v>
      </c>
      <c r="S594" s="183">
        <v>0</v>
      </c>
      <c r="T594" s="12">
        <f>11.24*S594</f>
        <v>0</v>
      </c>
      <c r="U594" s="25">
        <f t="shared" si="101"/>
        <v>0</v>
      </c>
      <c r="V594" s="30">
        <f t="shared" si="101"/>
        <v>0</v>
      </c>
      <c r="W594" s="35">
        <f t="shared" si="101"/>
        <v>0</v>
      </c>
    </row>
    <row r="595" spans="1:25" ht="15.75" x14ac:dyDescent="0.3">
      <c r="A595" s="8" t="s">
        <v>16</v>
      </c>
      <c r="B595" s="22" t="s">
        <v>99</v>
      </c>
      <c r="C595" s="220">
        <v>0</v>
      </c>
      <c r="D595" s="220">
        <v>0</v>
      </c>
      <c r="E595" s="12">
        <f>14.15*D595</f>
        <v>0</v>
      </c>
      <c r="F595" s="220">
        <v>0</v>
      </c>
      <c r="G595" s="220">
        <v>0</v>
      </c>
      <c r="H595" s="12">
        <f>14.15*G595</f>
        <v>0</v>
      </c>
      <c r="I595" s="183">
        <v>0</v>
      </c>
      <c r="J595" s="183">
        <v>0</v>
      </c>
      <c r="K595" s="12">
        <f>14.15*J595</f>
        <v>0</v>
      </c>
      <c r="L595" s="183">
        <v>0</v>
      </c>
      <c r="M595" s="183">
        <v>0</v>
      </c>
      <c r="N595" s="12">
        <f>14.15*M595</f>
        <v>0</v>
      </c>
      <c r="O595" s="183">
        <v>0</v>
      </c>
      <c r="P595" s="183">
        <v>0</v>
      </c>
      <c r="Q595" s="93">
        <f>14.15*P595</f>
        <v>0</v>
      </c>
      <c r="R595" s="183">
        <v>0</v>
      </c>
      <c r="S595" s="183">
        <v>0</v>
      </c>
      <c r="T595" s="12">
        <f>14.15*S595</f>
        <v>0</v>
      </c>
      <c r="U595" s="25">
        <f t="shared" si="101"/>
        <v>0</v>
      </c>
      <c r="V595" s="30">
        <f t="shared" si="101"/>
        <v>0</v>
      </c>
      <c r="W595" s="35">
        <f t="shared" si="101"/>
        <v>0</v>
      </c>
    </row>
    <row r="596" spans="1:25" ht="15.75" x14ac:dyDescent="0.3">
      <c r="A596" s="8" t="s">
        <v>17</v>
      </c>
      <c r="B596" s="22" t="s">
        <v>26</v>
      </c>
      <c r="C596" s="220">
        <v>0</v>
      </c>
      <c r="D596" s="220">
        <v>0</v>
      </c>
      <c r="E596" s="12">
        <f>0*D596</f>
        <v>0</v>
      </c>
      <c r="F596" s="220">
        <v>0</v>
      </c>
      <c r="G596" s="220">
        <v>0</v>
      </c>
      <c r="H596" s="12">
        <f>0*G596</f>
        <v>0</v>
      </c>
      <c r="I596" s="183">
        <v>0</v>
      </c>
      <c r="J596" s="183">
        <v>0</v>
      </c>
      <c r="K596" s="12">
        <f>0*J596</f>
        <v>0</v>
      </c>
      <c r="L596" s="183">
        <v>0</v>
      </c>
      <c r="M596" s="183">
        <v>0</v>
      </c>
      <c r="N596" s="12">
        <f>0*M596</f>
        <v>0</v>
      </c>
      <c r="O596" s="183">
        <v>0</v>
      </c>
      <c r="P596" s="183">
        <v>0</v>
      </c>
      <c r="Q596" s="93">
        <f>0*P596</f>
        <v>0</v>
      </c>
      <c r="R596" s="183">
        <v>0</v>
      </c>
      <c r="S596" s="183">
        <v>0</v>
      </c>
      <c r="T596" s="12">
        <f>0*S596</f>
        <v>0</v>
      </c>
      <c r="U596" s="25">
        <f t="shared" si="101"/>
        <v>0</v>
      </c>
      <c r="V596" s="30">
        <f t="shared" si="101"/>
        <v>0</v>
      </c>
      <c r="W596" s="35">
        <f t="shared" si="101"/>
        <v>0</v>
      </c>
    </row>
    <row r="597" spans="1:25" ht="15.75" x14ac:dyDescent="0.3">
      <c r="A597" s="8" t="s">
        <v>18</v>
      </c>
      <c r="B597" s="22" t="s">
        <v>104</v>
      </c>
      <c r="C597" s="220">
        <v>0</v>
      </c>
      <c r="D597" s="220">
        <v>0</v>
      </c>
      <c r="E597" s="12">
        <f>0*D597</f>
        <v>0</v>
      </c>
      <c r="F597" s="220">
        <v>0</v>
      </c>
      <c r="G597" s="220">
        <v>0</v>
      </c>
      <c r="H597" s="12">
        <f>0*G597</f>
        <v>0</v>
      </c>
      <c r="I597" s="183">
        <v>0</v>
      </c>
      <c r="J597" s="183">
        <v>0</v>
      </c>
      <c r="K597" s="12">
        <f>0*J597</f>
        <v>0</v>
      </c>
      <c r="L597" s="183">
        <v>0</v>
      </c>
      <c r="M597" s="183">
        <v>0</v>
      </c>
      <c r="N597" s="12">
        <f>0*M597</f>
        <v>0</v>
      </c>
      <c r="O597" s="183">
        <v>0</v>
      </c>
      <c r="P597" s="183">
        <v>0</v>
      </c>
      <c r="Q597" s="93">
        <f>0*P597</f>
        <v>0</v>
      </c>
      <c r="R597" s="183">
        <v>0</v>
      </c>
      <c r="S597" s="183">
        <v>0</v>
      </c>
      <c r="T597" s="12">
        <f>0*S597</f>
        <v>0</v>
      </c>
      <c r="U597" s="25">
        <f t="shared" si="101"/>
        <v>0</v>
      </c>
      <c r="V597" s="30">
        <f t="shared" si="101"/>
        <v>0</v>
      </c>
      <c r="W597" s="35">
        <f t="shared" si="101"/>
        <v>0</v>
      </c>
    </row>
    <row r="598" spans="1:25" ht="15.75" x14ac:dyDescent="0.3">
      <c r="A598" s="8" t="s">
        <v>19</v>
      </c>
      <c r="B598" s="22" t="s">
        <v>34</v>
      </c>
      <c r="C598" s="220">
        <v>0</v>
      </c>
      <c r="D598" s="220">
        <v>0</v>
      </c>
      <c r="E598" s="12">
        <f>11.7*D598</f>
        <v>0</v>
      </c>
      <c r="F598" s="220">
        <v>0</v>
      </c>
      <c r="G598" s="220">
        <v>0</v>
      </c>
      <c r="H598" s="12">
        <f>11.7*G598</f>
        <v>0</v>
      </c>
      <c r="I598" s="183">
        <v>0</v>
      </c>
      <c r="J598" s="183">
        <v>0</v>
      </c>
      <c r="K598" s="12">
        <f>11.7*J598</f>
        <v>0</v>
      </c>
      <c r="L598" s="183">
        <v>0</v>
      </c>
      <c r="M598" s="183">
        <v>0</v>
      </c>
      <c r="N598" s="12">
        <f>11.7*M598</f>
        <v>0</v>
      </c>
      <c r="O598" s="183">
        <v>0</v>
      </c>
      <c r="P598" s="183">
        <v>0</v>
      </c>
      <c r="Q598" s="93">
        <f>11.7*P598</f>
        <v>0</v>
      </c>
      <c r="R598" s="183">
        <v>0</v>
      </c>
      <c r="S598" s="183">
        <v>0</v>
      </c>
      <c r="T598" s="12">
        <v>0</v>
      </c>
      <c r="U598" s="25">
        <f t="shared" si="101"/>
        <v>0</v>
      </c>
      <c r="V598" s="30">
        <f t="shared" si="101"/>
        <v>0</v>
      </c>
      <c r="W598" s="35">
        <f t="shared" si="101"/>
        <v>0</v>
      </c>
      <c r="Y598" t="s">
        <v>95</v>
      </c>
    </row>
    <row r="599" spans="1:25" ht="15.75" x14ac:dyDescent="0.3">
      <c r="A599" s="8" t="s">
        <v>20</v>
      </c>
      <c r="B599" s="22" t="s">
        <v>37</v>
      </c>
      <c r="C599" s="220">
        <v>0</v>
      </c>
      <c r="D599" s="220">
        <v>0</v>
      </c>
      <c r="E599" s="12">
        <f>11.86*D599</f>
        <v>0</v>
      </c>
      <c r="F599" s="220">
        <v>0</v>
      </c>
      <c r="G599" s="220">
        <v>0</v>
      </c>
      <c r="H599" s="12">
        <f>11.86*G599</f>
        <v>0</v>
      </c>
      <c r="I599" s="183">
        <v>0</v>
      </c>
      <c r="J599" s="183">
        <v>0</v>
      </c>
      <c r="K599" s="12">
        <f>11.86*J599</f>
        <v>0</v>
      </c>
      <c r="L599" s="183">
        <v>0</v>
      </c>
      <c r="M599" s="183">
        <v>0</v>
      </c>
      <c r="N599" s="12">
        <f>11.86*M599</f>
        <v>0</v>
      </c>
      <c r="O599" s="183">
        <v>0</v>
      </c>
      <c r="P599" s="183">
        <v>0</v>
      </c>
      <c r="Q599" s="93">
        <f>11.86*P599</f>
        <v>0</v>
      </c>
      <c r="R599" s="183">
        <v>0</v>
      </c>
      <c r="S599" s="183">
        <v>0</v>
      </c>
      <c r="T599" s="12">
        <f>11.86*S599</f>
        <v>0</v>
      </c>
      <c r="U599" s="25">
        <f t="shared" si="101"/>
        <v>0</v>
      </c>
      <c r="V599" s="30">
        <f t="shared" si="101"/>
        <v>0</v>
      </c>
      <c r="W599" s="35">
        <f t="shared" si="101"/>
        <v>0</v>
      </c>
    </row>
    <row r="600" spans="1:25" ht="15.75" x14ac:dyDescent="0.3">
      <c r="A600" s="8" t="s">
        <v>21</v>
      </c>
      <c r="B600" s="22" t="s">
        <v>28</v>
      </c>
      <c r="C600" s="220">
        <v>0</v>
      </c>
      <c r="D600" s="220">
        <v>0</v>
      </c>
      <c r="E600" s="12">
        <f>0*D600</f>
        <v>0</v>
      </c>
      <c r="F600" s="220">
        <v>0</v>
      </c>
      <c r="G600" s="220">
        <v>0</v>
      </c>
      <c r="H600" s="12">
        <f>0*G600</f>
        <v>0</v>
      </c>
      <c r="I600" s="183">
        <v>0</v>
      </c>
      <c r="J600" s="183">
        <v>0</v>
      </c>
      <c r="K600" s="12">
        <f>0*J600</f>
        <v>0</v>
      </c>
      <c r="L600" s="183">
        <v>0</v>
      </c>
      <c r="M600" s="183">
        <v>0</v>
      </c>
      <c r="N600" s="12">
        <f>0*M600</f>
        <v>0</v>
      </c>
      <c r="O600" s="183">
        <v>0</v>
      </c>
      <c r="P600" s="183">
        <v>0</v>
      </c>
      <c r="Q600" s="93">
        <f>0*P600</f>
        <v>0</v>
      </c>
      <c r="R600" s="183">
        <v>0</v>
      </c>
      <c r="S600" s="183">
        <v>0</v>
      </c>
      <c r="T600" s="12">
        <f>0*S600</f>
        <v>0</v>
      </c>
      <c r="U600" s="25">
        <f t="shared" si="101"/>
        <v>0</v>
      </c>
      <c r="V600" s="30">
        <f t="shared" si="101"/>
        <v>0</v>
      </c>
      <c r="W600" s="35">
        <f t="shared" si="101"/>
        <v>0</v>
      </c>
    </row>
    <row r="601" spans="1:25" ht="15.75" x14ac:dyDescent="0.3">
      <c r="A601" s="10">
        <v>20</v>
      </c>
      <c r="B601" s="22" t="s">
        <v>25</v>
      </c>
      <c r="C601" s="220">
        <v>0</v>
      </c>
      <c r="D601" s="220">
        <v>0</v>
      </c>
      <c r="E601" s="12">
        <f>14.98*D601</f>
        <v>0</v>
      </c>
      <c r="F601" s="25">
        <v>0</v>
      </c>
      <c r="G601" s="25">
        <v>0</v>
      </c>
      <c r="H601" s="12">
        <f>14.98*G601</f>
        <v>0</v>
      </c>
      <c r="I601" s="183">
        <v>0</v>
      </c>
      <c r="J601" s="183">
        <v>0</v>
      </c>
      <c r="K601" s="12">
        <f>14.98*J601</f>
        <v>0</v>
      </c>
      <c r="L601" s="183">
        <v>0</v>
      </c>
      <c r="M601" s="183">
        <v>1</v>
      </c>
      <c r="N601" s="12">
        <f>14.98*M601</f>
        <v>14.98</v>
      </c>
      <c r="O601" s="183">
        <v>0</v>
      </c>
      <c r="P601" s="183">
        <v>0</v>
      </c>
      <c r="Q601" s="93">
        <f>14.98*P601</f>
        <v>0</v>
      </c>
      <c r="R601" s="183">
        <v>0</v>
      </c>
      <c r="S601" s="183">
        <v>0</v>
      </c>
      <c r="T601" s="12">
        <f>14.98*S601</f>
        <v>0</v>
      </c>
      <c r="U601" s="25">
        <f t="shared" si="101"/>
        <v>0</v>
      </c>
      <c r="V601" s="30">
        <f t="shared" si="101"/>
        <v>1</v>
      </c>
      <c r="W601" s="35">
        <f t="shared" si="101"/>
        <v>14.98</v>
      </c>
    </row>
    <row r="602" spans="1:25" ht="16.5" thickBot="1" x14ac:dyDescent="0.35">
      <c r="A602" s="10">
        <v>21</v>
      </c>
      <c r="B602" s="22" t="s">
        <v>39</v>
      </c>
      <c r="C602" s="221">
        <v>1</v>
      </c>
      <c r="D602" s="220">
        <v>0</v>
      </c>
      <c r="E602" s="12">
        <f>10.28*D602</f>
        <v>0</v>
      </c>
      <c r="F602" s="25">
        <v>0</v>
      </c>
      <c r="G602" s="25">
        <v>0</v>
      </c>
      <c r="H602" s="12">
        <f>10.28*G602</f>
        <v>0</v>
      </c>
      <c r="I602" s="146">
        <v>0</v>
      </c>
      <c r="J602" s="183">
        <v>0</v>
      </c>
      <c r="K602" s="12">
        <f>10.28*J602</f>
        <v>0</v>
      </c>
      <c r="L602" s="146">
        <v>0</v>
      </c>
      <c r="M602" s="183">
        <v>1</v>
      </c>
      <c r="N602" s="12">
        <f>10.28*M602</f>
        <v>10.28</v>
      </c>
      <c r="O602" s="146">
        <v>1</v>
      </c>
      <c r="P602" s="183">
        <v>0</v>
      </c>
      <c r="Q602" s="93">
        <f>10.28*P602</f>
        <v>0</v>
      </c>
      <c r="R602" s="183">
        <v>0</v>
      </c>
      <c r="S602" s="183">
        <v>0</v>
      </c>
      <c r="T602" s="12">
        <f>10.28*S602</f>
        <v>0</v>
      </c>
      <c r="U602" s="25">
        <f t="shared" si="101"/>
        <v>2</v>
      </c>
      <c r="V602" s="30">
        <f t="shared" si="101"/>
        <v>1</v>
      </c>
      <c r="W602" s="35">
        <f t="shared" si="101"/>
        <v>10.28</v>
      </c>
    </row>
    <row r="603" spans="1:25" ht="17.25" thickTop="1" thickBot="1" x14ac:dyDescent="0.35">
      <c r="A603" s="3"/>
      <c r="B603" s="23" t="s">
        <v>57</v>
      </c>
      <c r="C603" s="28">
        <f t="shared" ref="C603:W603" si="102">SUM(C582:C602)</f>
        <v>5</v>
      </c>
      <c r="D603" s="15">
        <f t="shared" si="102"/>
        <v>2</v>
      </c>
      <c r="E603" s="23">
        <f t="shared" si="102"/>
        <v>25.880000000000003</v>
      </c>
      <c r="F603" s="28">
        <f t="shared" si="102"/>
        <v>0</v>
      </c>
      <c r="G603" s="15">
        <f t="shared" si="102"/>
        <v>0</v>
      </c>
      <c r="H603" s="16">
        <f t="shared" si="102"/>
        <v>0</v>
      </c>
      <c r="I603" s="70">
        <f t="shared" si="102"/>
        <v>1</v>
      </c>
      <c r="J603" s="15">
        <f t="shared" si="102"/>
        <v>2</v>
      </c>
      <c r="K603" s="23">
        <f t="shared" si="102"/>
        <v>28.08</v>
      </c>
      <c r="L603" s="28">
        <f t="shared" si="102"/>
        <v>2</v>
      </c>
      <c r="M603" s="15">
        <f t="shared" si="102"/>
        <v>3</v>
      </c>
      <c r="N603" s="16">
        <f t="shared" si="102"/>
        <v>39.99</v>
      </c>
      <c r="O603" s="70">
        <f t="shared" si="102"/>
        <v>4</v>
      </c>
      <c r="P603" s="73">
        <f t="shared" si="102"/>
        <v>3</v>
      </c>
      <c r="Q603" s="91">
        <f t="shared" si="102"/>
        <v>33.450000000000003</v>
      </c>
      <c r="R603" s="60">
        <f t="shared" si="102"/>
        <v>0</v>
      </c>
      <c r="S603" s="73">
        <f t="shared" si="102"/>
        <v>0</v>
      </c>
      <c r="T603" s="23">
        <f t="shared" si="102"/>
        <v>0</v>
      </c>
      <c r="U603" s="28">
        <f t="shared" si="102"/>
        <v>12</v>
      </c>
      <c r="V603" s="15">
        <f t="shared" si="102"/>
        <v>10</v>
      </c>
      <c r="W603" s="16">
        <f t="shared" si="102"/>
        <v>127.4</v>
      </c>
    </row>
    <row r="604" spans="1:25" ht="16.5" thickTop="1" thickBot="1" x14ac:dyDescent="0.3">
      <c r="A604" s="17"/>
      <c r="B604" s="24" t="s">
        <v>58</v>
      </c>
      <c r="C604" s="17">
        <f>C603</f>
        <v>5</v>
      </c>
      <c r="D604" s="18">
        <f>D603</f>
        <v>2</v>
      </c>
      <c r="E604" s="24">
        <f>E603</f>
        <v>25.880000000000003</v>
      </c>
      <c r="F604" s="17">
        <f t="shared" ref="F604:T604" si="103">C604+F603</f>
        <v>5</v>
      </c>
      <c r="G604" s="18">
        <f t="shared" si="103"/>
        <v>2</v>
      </c>
      <c r="H604" s="19">
        <f t="shared" si="103"/>
        <v>25.880000000000003</v>
      </c>
      <c r="I604" s="61">
        <f t="shared" si="103"/>
        <v>6</v>
      </c>
      <c r="J604" s="18">
        <f t="shared" si="103"/>
        <v>4</v>
      </c>
      <c r="K604" s="19">
        <f t="shared" si="103"/>
        <v>53.96</v>
      </c>
      <c r="L604" s="17">
        <f t="shared" si="103"/>
        <v>8</v>
      </c>
      <c r="M604" s="18">
        <f t="shared" si="103"/>
        <v>7</v>
      </c>
      <c r="N604" s="19">
        <f t="shared" si="103"/>
        <v>93.95</v>
      </c>
      <c r="O604" s="61">
        <f t="shared" si="103"/>
        <v>12</v>
      </c>
      <c r="P604" s="79">
        <f t="shared" si="103"/>
        <v>10</v>
      </c>
      <c r="Q604" s="101">
        <f t="shared" si="103"/>
        <v>127.4</v>
      </c>
      <c r="R604" s="61">
        <f t="shared" si="103"/>
        <v>12</v>
      </c>
      <c r="S604" s="79">
        <f t="shared" si="103"/>
        <v>10</v>
      </c>
      <c r="T604" s="24">
        <f t="shared" si="103"/>
        <v>127.4</v>
      </c>
      <c r="U604" s="17"/>
      <c r="V604" s="18"/>
      <c r="W604" s="19"/>
    </row>
    <row r="605" spans="1:25" ht="16.5" thickTop="1" x14ac:dyDescent="0.3">
      <c r="A605" s="2"/>
      <c r="B605" s="2"/>
      <c r="C605" s="2"/>
      <c r="D605" s="2"/>
      <c r="E605" s="2"/>
      <c r="F605" s="2"/>
      <c r="G605" s="2"/>
      <c r="H605" s="2"/>
      <c r="I605" s="62"/>
      <c r="J605" s="2"/>
      <c r="K605" s="2"/>
      <c r="L605" s="2"/>
      <c r="M605" s="2"/>
      <c r="N605" s="2"/>
      <c r="O605" s="62"/>
      <c r="P605" s="62"/>
      <c r="Q605" s="62"/>
      <c r="R605" s="62"/>
      <c r="S605" s="62"/>
      <c r="T605" s="2"/>
      <c r="U605" s="2"/>
      <c r="V605" s="2"/>
      <c r="W605" s="2"/>
    </row>
    <row r="606" spans="1:25" ht="15.75" x14ac:dyDescent="0.3">
      <c r="A606" s="2"/>
      <c r="B606" s="2" t="s">
        <v>52</v>
      </c>
      <c r="C606" s="2" t="s">
        <v>53</v>
      </c>
      <c r="D606" s="2"/>
      <c r="E606" s="2"/>
      <c r="F606" s="2"/>
      <c r="G606" s="2"/>
      <c r="H606" s="2"/>
      <c r="I606" s="62"/>
      <c r="J606" s="2"/>
      <c r="K606" s="2"/>
      <c r="L606" s="2"/>
      <c r="M606" s="2"/>
      <c r="N606" s="2"/>
      <c r="O606" s="62"/>
      <c r="P606" s="62"/>
      <c r="Q606" s="62"/>
      <c r="R606" s="62"/>
      <c r="S606" s="62"/>
      <c r="T606" s="2"/>
      <c r="U606" s="2"/>
      <c r="V606" s="2"/>
      <c r="W606" s="2"/>
    </row>
    <row r="607" spans="1:25" ht="15.75" x14ac:dyDescent="0.3">
      <c r="A607" s="2"/>
      <c r="B607" s="2"/>
      <c r="C607" s="2" t="s">
        <v>54</v>
      </c>
      <c r="D607" s="2"/>
      <c r="E607" s="2"/>
      <c r="F607" s="2"/>
      <c r="G607" s="2"/>
      <c r="H607" s="2"/>
      <c r="I607" s="62"/>
      <c r="J607" s="2"/>
      <c r="K607" s="2"/>
      <c r="L607" s="2"/>
      <c r="M607" s="2"/>
      <c r="N607" s="2"/>
      <c r="O607" s="62"/>
      <c r="P607" s="62"/>
      <c r="Q607" s="62"/>
      <c r="R607" s="62"/>
      <c r="S607" s="62"/>
      <c r="T607" s="2"/>
      <c r="U607" s="2"/>
      <c r="V607" s="2"/>
      <c r="W607" s="2"/>
    </row>
    <row r="608" spans="1:25" ht="15.75" x14ac:dyDescent="0.3">
      <c r="A608" s="2"/>
      <c r="B608" s="2"/>
      <c r="C608" s="2" t="s">
        <v>105</v>
      </c>
      <c r="D608" s="2"/>
      <c r="E608" s="2"/>
      <c r="F608" s="2"/>
      <c r="G608" s="2"/>
      <c r="H608" s="2"/>
      <c r="I608" s="62"/>
      <c r="J608" s="2"/>
      <c r="K608" s="2"/>
      <c r="L608" s="2"/>
      <c r="M608" s="2"/>
      <c r="N608" s="2"/>
      <c r="O608" s="62"/>
      <c r="P608" s="62"/>
      <c r="Q608" s="62"/>
      <c r="R608" s="62"/>
      <c r="S608" s="62"/>
      <c r="T608" s="2"/>
      <c r="U608" s="2"/>
      <c r="V608" s="2"/>
      <c r="W608" s="2"/>
    </row>
    <row r="609" spans="1:23" ht="15.75" x14ac:dyDescent="0.3">
      <c r="A609" s="2"/>
      <c r="B609" s="2"/>
      <c r="C609" s="2"/>
      <c r="D609" s="2"/>
      <c r="E609" s="2"/>
      <c r="F609" s="2"/>
      <c r="G609" s="2"/>
      <c r="H609" s="2"/>
      <c r="I609" s="62"/>
      <c r="J609" s="2"/>
      <c r="K609" s="2"/>
      <c r="L609" s="2"/>
      <c r="M609" s="2"/>
      <c r="N609" s="2"/>
      <c r="O609" s="62"/>
      <c r="P609" s="62"/>
      <c r="Q609" s="62"/>
      <c r="R609" s="62"/>
      <c r="S609" s="62"/>
      <c r="T609" s="2"/>
      <c r="U609" s="2"/>
      <c r="V609" s="2"/>
      <c r="W609" s="2"/>
    </row>
    <row r="610" spans="1:23" ht="15.75" x14ac:dyDescent="0.3">
      <c r="A610" s="2"/>
      <c r="B610" s="2"/>
      <c r="C610" s="2"/>
      <c r="D610" s="2"/>
      <c r="E610" s="2"/>
      <c r="F610" s="2"/>
      <c r="G610" s="2"/>
      <c r="H610" s="2"/>
      <c r="I610" s="62"/>
      <c r="J610" s="2"/>
      <c r="K610" s="2"/>
      <c r="L610" s="2"/>
      <c r="M610" s="2"/>
      <c r="N610" s="2"/>
      <c r="O610" s="62"/>
      <c r="P610" s="62"/>
      <c r="Q610" s="62"/>
      <c r="R610" s="62"/>
      <c r="S610" s="62"/>
      <c r="T610" s="2"/>
      <c r="U610" s="2"/>
      <c r="V610" s="2"/>
      <c r="W610" s="2"/>
    </row>
    <row r="611" spans="1:23" ht="16.5" thickBot="1" x14ac:dyDescent="0.35">
      <c r="A611" s="2"/>
      <c r="B611" s="1" t="s">
        <v>55</v>
      </c>
      <c r="C611" s="1" t="s">
        <v>102</v>
      </c>
      <c r="D611" s="2"/>
      <c r="E611" s="2"/>
      <c r="F611" s="2"/>
      <c r="G611" s="2"/>
      <c r="H611" s="2"/>
      <c r="I611" s="62"/>
      <c r="J611" s="2"/>
      <c r="K611" s="2"/>
      <c r="L611" s="2"/>
      <c r="M611" s="2"/>
      <c r="N611" s="2"/>
      <c r="O611" s="62"/>
      <c r="P611" s="62"/>
      <c r="Q611" s="62"/>
      <c r="R611" s="62"/>
      <c r="S611" s="62"/>
      <c r="T611" s="2"/>
      <c r="U611" s="2"/>
      <c r="V611" s="2"/>
      <c r="W611" s="2"/>
    </row>
    <row r="612" spans="1:23" ht="16.5" thickTop="1" x14ac:dyDescent="0.3">
      <c r="A612" s="262" t="s">
        <v>0</v>
      </c>
      <c r="B612" s="265" t="s">
        <v>1</v>
      </c>
      <c r="C612" s="268" t="s">
        <v>40</v>
      </c>
      <c r="D612" s="269"/>
      <c r="E612" s="269"/>
      <c r="F612" s="269"/>
      <c r="G612" s="269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269"/>
      <c r="T612" s="270"/>
      <c r="U612" s="271" t="s">
        <v>61</v>
      </c>
      <c r="V612" s="271"/>
      <c r="W612" s="272"/>
    </row>
    <row r="613" spans="1:23" ht="15.75" x14ac:dyDescent="0.3">
      <c r="A613" s="263"/>
      <c r="B613" s="266"/>
      <c r="C613" s="259" t="s">
        <v>62</v>
      </c>
      <c r="D613" s="275"/>
      <c r="E613" s="275"/>
      <c r="F613" s="255" t="s">
        <v>63</v>
      </c>
      <c r="G613" s="256"/>
      <c r="H613" s="257"/>
      <c r="I613" s="256" t="s">
        <v>64</v>
      </c>
      <c r="J613" s="256"/>
      <c r="K613" s="256"/>
      <c r="L613" s="255" t="s">
        <v>65</v>
      </c>
      <c r="M613" s="256"/>
      <c r="N613" s="257"/>
      <c r="O613" s="276" t="s">
        <v>66</v>
      </c>
      <c r="P613" s="276"/>
      <c r="Q613" s="276"/>
      <c r="R613" s="255" t="s">
        <v>67</v>
      </c>
      <c r="S613" s="256"/>
      <c r="T613" s="257"/>
      <c r="U613" s="273"/>
      <c r="V613" s="273"/>
      <c r="W613" s="274"/>
    </row>
    <row r="614" spans="1:23" ht="16.5" thickBot="1" x14ac:dyDescent="0.35">
      <c r="A614" s="264"/>
      <c r="B614" s="267"/>
      <c r="C614" s="43" t="s">
        <v>47</v>
      </c>
      <c r="D614" s="44" t="s">
        <v>48</v>
      </c>
      <c r="E614" s="45" t="s">
        <v>103</v>
      </c>
      <c r="F614" s="43" t="s">
        <v>47</v>
      </c>
      <c r="G614" s="44" t="s">
        <v>48</v>
      </c>
      <c r="H614" s="45" t="s">
        <v>103</v>
      </c>
      <c r="I614" s="55" t="s">
        <v>47</v>
      </c>
      <c r="J614" s="44" t="s">
        <v>48</v>
      </c>
      <c r="K614" s="45" t="s">
        <v>103</v>
      </c>
      <c r="L614" s="43" t="s">
        <v>47</v>
      </c>
      <c r="M614" s="44" t="s">
        <v>48</v>
      </c>
      <c r="N614" s="45" t="s">
        <v>103</v>
      </c>
      <c r="O614" s="55" t="s">
        <v>47</v>
      </c>
      <c r="P614" s="75" t="s">
        <v>48</v>
      </c>
      <c r="Q614" s="99" t="s">
        <v>103</v>
      </c>
      <c r="R614" s="55" t="s">
        <v>47</v>
      </c>
      <c r="S614" s="75" t="s">
        <v>48</v>
      </c>
      <c r="T614" s="45" t="s">
        <v>103</v>
      </c>
      <c r="U614" s="43" t="s">
        <v>47</v>
      </c>
      <c r="V614" s="44" t="s">
        <v>48</v>
      </c>
      <c r="W614" s="45" t="s">
        <v>103</v>
      </c>
    </row>
    <row r="615" spans="1:23" ht="17.25" thickTop="1" thickBot="1" x14ac:dyDescent="0.35">
      <c r="A615" s="3" t="s">
        <v>3</v>
      </c>
      <c r="B615" s="20" t="s">
        <v>4</v>
      </c>
      <c r="C615" s="3" t="s">
        <v>68</v>
      </c>
      <c r="D615" s="4" t="s">
        <v>69</v>
      </c>
      <c r="E615" s="5" t="s">
        <v>70</v>
      </c>
      <c r="F615" s="3" t="s">
        <v>71</v>
      </c>
      <c r="G615" s="4" t="s">
        <v>72</v>
      </c>
      <c r="H615" s="5" t="s">
        <v>73</v>
      </c>
      <c r="I615" s="56" t="s">
        <v>74</v>
      </c>
      <c r="J615" s="4" t="s">
        <v>75</v>
      </c>
      <c r="K615" s="5" t="s">
        <v>76</v>
      </c>
      <c r="L615" s="3" t="s">
        <v>77</v>
      </c>
      <c r="M615" s="4" t="s">
        <v>78</v>
      </c>
      <c r="N615" s="5" t="s">
        <v>79</v>
      </c>
      <c r="O615" s="56" t="s">
        <v>80</v>
      </c>
      <c r="P615" s="76" t="s">
        <v>81</v>
      </c>
      <c r="Q615" s="103" t="s">
        <v>82</v>
      </c>
      <c r="R615" s="56" t="s">
        <v>83</v>
      </c>
      <c r="S615" s="76" t="s">
        <v>84</v>
      </c>
      <c r="T615" s="5" t="s">
        <v>85</v>
      </c>
      <c r="U615" s="3" t="s">
        <v>86</v>
      </c>
      <c r="V615" s="4" t="s">
        <v>87</v>
      </c>
      <c r="W615" s="5" t="s">
        <v>88</v>
      </c>
    </row>
    <row r="616" spans="1:23" ht="16.5" thickTop="1" x14ac:dyDescent="0.3">
      <c r="A616" s="6" t="s">
        <v>3</v>
      </c>
      <c r="B616" s="21" t="s">
        <v>23</v>
      </c>
      <c r="C616" s="183">
        <v>0</v>
      </c>
      <c r="D616" s="183">
        <v>0</v>
      </c>
      <c r="E616" s="12">
        <f>14.8*D616</f>
        <v>0</v>
      </c>
      <c r="F616" s="183">
        <v>0</v>
      </c>
      <c r="G616" s="183">
        <v>0</v>
      </c>
      <c r="H616" s="12">
        <f>14.8*G616</f>
        <v>0</v>
      </c>
      <c r="I616" s="183">
        <v>0</v>
      </c>
      <c r="J616" s="183">
        <v>0</v>
      </c>
      <c r="K616" s="12">
        <f>14.8*J616</f>
        <v>0</v>
      </c>
      <c r="L616" s="242">
        <v>0</v>
      </c>
      <c r="M616" s="242">
        <v>0</v>
      </c>
      <c r="N616" s="12">
        <f>14.8*M616</f>
        <v>0</v>
      </c>
      <c r="O616" s="220"/>
      <c r="P616" s="220"/>
      <c r="Q616" s="93">
        <f>14.8*P616</f>
        <v>0</v>
      </c>
      <c r="R616" s="242">
        <v>0</v>
      </c>
      <c r="S616" s="242">
        <v>0</v>
      </c>
      <c r="T616" s="12">
        <f>14.8*S616</f>
        <v>0</v>
      </c>
      <c r="U616" s="30">
        <f>U582+C616+F616+I616+L616+O616+R616</f>
        <v>0</v>
      </c>
      <c r="V616" s="30">
        <f>V582+D616+G616+J616+M616+P616+S616</f>
        <v>0</v>
      </c>
      <c r="W616" s="35">
        <f>W582+E616+H616+K616+N616+Q616+T616</f>
        <v>0</v>
      </c>
    </row>
    <row r="617" spans="1:23" ht="15.75" x14ac:dyDescent="0.3">
      <c r="A617" s="8" t="s">
        <v>4</v>
      </c>
      <c r="B617" s="22" t="s">
        <v>29</v>
      </c>
      <c r="C617" s="183">
        <v>0</v>
      </c>
      <c r="D617" s="183">
        <v>0</v>
      </c>
      <c r="E617" s="12">
        <f>13.35*D617</f>
        <v>0</v>
      </c>
      <c r="F617" s="183">
        <v>0</v>
      </c>
      <c r="G617" s="183">
        <v>0</v>
      </c>
      <c r="H617" s="12">
        <f>13.35*G617</f>
        <v>0</v>
      </c>
      <c r="I617" s="183">
        <v>1</v>
      </c>
      <c r="J617" s="183">
        <v>1</v>
      </c>
      <c r="K617" s="12">
        <f>13.35*J617</f>
        <v>13.35</v>
      </c>
      <c r="L617" s="242">
        <v>1</v>
      </c>
      <c r="M617" s="242">
        <v>1</v>
      </c>
      <c r="N617" s="12">
        <f>13.35*M617</f>
        <v>13.35</v>
      </c>
      <c r="O617" s="220"/>
      <c r="P617" s="220"/>
      <c r="Q617" s="93">
        <f>13.35*P617</f>
        <v>0</v>
      </c>
      <c r="R617" s="242">
        <v>1</v>
      </c>
      <c r="S617" s="242">
        <v>1</v>
      </c>
      <c r="T617" s="12">
        <f>13.35*S617</f>
        <v>13.35</v>
      </c>
      <c r="U617" s="30">
        <f>U583+C617+F617+I617+L617+O617+R617</f>
        <v>5</v>
      </c>
      <c r="V617" s="30">
        <f>V583+D617+G617+J617+M617+P617+S617</f>
        <v>4</v>
      </c>
      <c r="W617" s="35">
        <f>W583+E617+H617+K617+N617+Q617+T617</f>
        <v>53.4</v>
      </c>
    </row>
    <row r="618" spans="1:23" ht="15.75" x14ac:dyDescent="0.3">
      <c r="A618" s="8" t="s">
        <v>5</v>
      </c>
      <c r="B618" s="22" t="s">
        <v>30</v>
      </c>
      <c r="C618" s="183">
        <v>0</v>
      </c>
      <c r="D618" s="183">
        <v>0</v>
      </c>
      <c r="E618" s="12">
        <f>10.02*D618</f>
        <v>0</v>
      </c>
      <c r="F618" s="183">
        <v>0</v>
      </c>
      <c r="G618" s="183">
        <v>0</v>
      </c>
      <c r="H618" s="12">
        <f>10.02*G618</f>
        <v>0</v>
      </c>
      <c r="I618" s="183">
        <v>0</v>
      </c>
      <c r="J618" s="183">
        <v>0</v>
      </c>
      <c r="K618" s="12">
        <f>10.02*J618</f>
        <v>0</v>
      </c>
      <c r="L618" s="242">
        <v>0</v>
      </c>
      <c r="M618" s="242">
        <v>0</v>
      </c>
      <c r="N618" s="12">
        <f>10.02*M618</f>
        <v>0</v>
      </c>
      <c r="O618" s="220"/>
      <c r="P618" s="220"/>
      <c r="Q618" s="93">
        <f>10.02*P618</f>
        <v>0</v>
      </c>
      <c r="R618" s="242">
        <v>0</v>
      </c>
      <c r="S618" s="242">
        <v>0</v>
      </c>
      <c r="T618" s="12">
        <f>10.02*S618</f>
        <v>0</v>
      </c>
      <c r="U618" s="30">
        <f>U584+C618+F618+I618+L618+O618+R618</f>
        <v>0</v>
      </c>
      <c r="V618" s="30">
        <f>V584+D618+G618+J618+M618+P618+S618</f>
        <v>0</v>
      </c>
      <c r="W618" s="35">
        <f>W584+E618+H618+K618+N618+Q618+T618</f>
        <v>0</v>
      </c>
    </row>
    <row r="619" spans="1:23" ht="15.75" x14ac:dyDescent="0.3">
      <c r="A619" s="8" t="s">
        <v>6</v>
      </c>
      <c r="B619" s="22" t="s">
        <v>38</v>
      </c>
      <c r="C619" s="183">
        <v>0</v>
      </c>
      <c r="D619" s="183">
        <v>0</v>
      </c>
      <c r="E619" s="12">
        <f>10.25*D619</f>
        <v>0</v>
      </c>
      <c r="F619" s="183">
        <v>0</v>
      </c>
      <c r="G619" s="183">
        <v>0</v>
      </c>
      <c r="H619" s="12">
        <f>10.25*G619</f>
        <v>0</v>
      </c>
      <c r="I619" s="183">
        <v>0</v>
      </c>
      <c r="J619" s="183">
        <v>0</v>
      </c>
      <c r="K619" s="12">
        <f>10.25*J619</f>
        <v>0</v>
      </c>
      <c r="L619" s="242">
        <v>0</v>
      </c>
      <c r="M619" s="242">
        <v>0</v>
      </c>
      <c r="N619" s="12">
        <f>10.25*M619</f>
        <v>0</v>
      </c>
      <c r="O619" s="220"/>
      <c r="P619" s="220"/>
      <c r="Q619" s="93">
        <f>10.25*P619</f>
        <v>0</v>
      </c>
      <c r="R619" s="242">
        <v>0</v>
      </c>
      <c r="S619" s="242">
        <v>0</v>
      </c>
      <c r="T619" s="12">
        <f>10.25*S619</f>
        <v>0</v>
      </c>
      <c r="U619" s="30">
        <f>U585+C619+F619+I619+L619+O619+R619</f>
        <v>0</v>
      </c>
      <c r="V619" s="30">
        <f>V585+D619+G619+J619+M619+P619+S619</f>
        <v>0</v>
      </c>
      <c r="W619" s="35">
        <f>W585+E619+H619+K619+N619+Q619+T619</f>
        <v>0</v>
      </c>
    </row>
    <row r="620" spans="1:23" ht="15.75" x14ac:dyDescent="0.3">
      <c r="A620" s="8" t="s">
        <v>7</v>
      </c>
      <c r="B620" s="22" t="s">
        <v>36</v>
      </c>
      <c r="C620" s="183">
        <v>0</v>
      </c>
      <c r="D620" s="183">
        <v>0</v>
      </c>
      <c r="E620" s="12">
        <f>13.28*D620</f>
        <v>0</v>
      </c>
      <c r="F620" s="183">
        <v>0</v>
      </c>
      <c r="G620" s="183">
        <v>0</v>
      </c>
      <c r="H620" s="12">
        <f>13.28*G620</f>
        <v>0</v>
      </c>
      <c r="I620" s="183">
        <v>0</v>
      </c>
      <c r="J620" s="183">
        <v>0</v>
      </c>
      <c r="K620" s="12">
        <f>13.28*J620</f>
        <v>0</v>
      </c>
      <c r="L620" s="242">
        <v>0</v>
      </c>
      <c r="M620" s="242">
        <v>0</v>
      </c>
      <c r="N620" s="12">
        <f>13.28*M620</f>
        <v>0</v>
      </c>
      <c r="O620" s="220"/>
      <c r="P620" s="220"/>
      <c r="Q620" s="93">
        <f>13.28*P620</f>
        <v>0</v>
      </c>
      <c r="R620" s="242">
        <v>0</v>
      </c>
      <c r="S620" s="242">
        <v>0</v>
      </c>
      <c r="T620" s="12">
        <f>13.28*S620</f>
        <v>0</v>
      </c>
      <c r="U620" s="30">
        <f>U586+C620+F620+I620+L620+O620+R620</f>
        <v>0</v>
      </c>
      <c r="V620" s="30">
        <f>V586+D620+G620+J620+M620+P620+S620</f>
        <v>0</v>
      </c>
      <c r="W620" s="35">
        <f>W586+E620+H620+K620+N620+Q620+T620</f>
        <v>0</v>
      </c>
    </row>
    <row r="621" spans="1:23" ht="15.75" x14ac:dyDescent="0.3">
      <c r="A621" s="8" t="s">
        <v>8</v>
      </c>
      <c r="B621" s="22" t="s">
        <v>24</v>
      </c>
      <c r="C621" s="183">
        <v>0</v>
      </c>
      <c r="D621" s="183">
        <v>0</v>
      </c>
      <c r="E621" s="12">
        <f>12.88*D621</f>
        <v>0</v>
      </c>
      <c r="F621" s="183">
        <v>0</v>
      </c>
      <c r="G621" s="183">
        <v>0</v>
      </c>
      <c r="H621" s="12">
        <f>12.88*G621</f>
        <v>0</v>
      </c>
      <c r="I621" s="183">
        <v>0</v>
      </c>
      <c r="J621" s="183">
        <v>0</v>
      </c>
      <c r="K621" s="12">
        <f>12.88*J621</f>
        <v>0</v>
      </c>
      <c r="L621" s="242">
        <v>0</v>
      </c>
      <c r="M621" s="242">
        <v>0</v>
      </c>
      <c r="N621" s="12">
        <f>12.88*M621</f>
        <v>0</v>
      </c>
      <c r="O621" s="220"/>
      <c r="P621" s="220"/>
      <c r="Q621" s="93">
        <f>12.88*P621</f>
        <v>0</v>
      </c>
      <c r="R621" s="242">
        <v>0</v>
      </c>
      <c r="S621" s="242">
        <v>0</v>
      </c>
      <c r="T621" s="12">
        <f>12.88*S621</f>
        <v>0</v>
      </c>
      <c r="U621" s="30">
        <f>U587+C621+F621+I621+L621+O621+R621</f>
        <v>0</v>
      </c>
      <c r="V621" s="30">
        <f>V587+D621+G621+J621+M621+P621+S621</f>
        <v>0</v>
      </c>
      <c r="W621" s="35">
        <f>W587+E621+H621+K621+N621+Q621+T621</f>
        <v>0</v>
      </c>
    </row>
    <row r="622" spans="1:23" ht="15.75" x14ac:dyDescent="0.3">
      <c r="A622" s="8" t="s">
        <v>9</v>
      </c>
      <c r="B622" s="22" t="s">
        <v>96</v>
      </c>
      <c r="C622" s="183">
        <v>0</v>
      </c>
      <c r="D622" s="183">
        <v>0</v>
      </c>
      <c r="E622" s="12">
        <f>11.28*D622</f>
        <v>0</v>
      </c>
      <c r="F622" s="183">
        <v>0</v>
      </c>
      <c r="G622" s="183">
        <v>0</v>
      </c>
      <c r="H622" s="12">
        <f>11.28*G622</f>
        <v>0</v>
      </c>
      <c r="I622" s="183">
        <v>0</v>
      </c>
      <c r="J622" s="183">
        <v>0</v>
      </c>
      <c r="K622" s="12">
        <f>11.28*J622</f>
        <v>0</v>
      </c>
      <c r="L622" s="242">
        <v>0</v>
      </c>
      <c r="M622" s="242">
        <v>0</v>
      </c>
      <c r="N622" s="12">
        <f>11.28*M622</f>
        <v>0</v>
      </c>
      <c r="O622" s="220"/>
      <c r="P622" s="220"/>
      <c r="Q622" s="93">
        <f>11.28*P622</f>
        <v>0</v>
      </c>
      <c r="R622" s="242">
        <v>0</v>
      </c>
      <c r="S622" s="242">
        <v>0</v>
      </c>
      <c r="T622" s="12">
        <f>11.28*S622</f>
        <v>0</v>
      </c>
      <c r="U622" s="30">
        <f>U588+C622+F622+I622+L622+O622+R622</f>
        <v>0</v>
      </c>
      <c r="V622" s="30">
        <f>V588+D622+G622+J622+M622+P622+S622</f>
        <v>0</v>
      </c>
      <c r="W622" s="35">
        <f>W588+E622+H622+K622+N622+Q622+T622</f>
        <v>0</v>
      </c>
    </row>
    <row r="623" spans="1:23" ht="15.75" x14ac:dyDescent="0.3">
      <c r="A623" s="8" t="s">
        <v>10</v>
      </c>
      <c r="B623" s="22" t="s">
        <v>97</v>
      </c>
      <c r="C623" s="183">
        <v>0</v>
      </c>
      <c r="D623" s="183">
        <v>1</v>
      </c>
      <c r="E623" s="12">
        <f>14.73*D623</f>
        <v>14.73</v>
      </c>
      <c r="F623" s="183">
        <v>2</v>
      </c>
      <c r="G623" s="183">
        <v>1</v>
      </c>
      <c r="H623" s="12">
        <f>14.73*G623</f>
        <v>14.73</v>
      </c>
      <c r="I623" s="183">
        <v>0</v>
      </c>
      <c r="J623" s="183">
        <v>0</v>
      </c>
      <c r="K623" s="12">
        <f>14.73*J623</f>
        <v>0</v>
      </c>
      <c r="L623" s="242">
        <v>1</v>
      </c>
      <c r="M623" s="242">
        <v>1</v>
      </c>
      <c r="N623" s="12">
        <f>14.73*M623</f>
        <v>14.73</v>
      </c>
      <c r="O623" s="220"/>
      <c r="P623" s="220"/>
      <c r="Q623" s="93">
        <f>14.73*P623</f>
        <v>0</v>
      </c>
      <c r="R623" s="242">
        <v>0</v>
      </c>
      <c r="S623" s="242">
        <v>1</v>
      </c>
      <c r="T623" s="12">
        <f>14.73*S623</f>
        <v>14.73</v>
      </c>
      <c r="U623" s="30">
        <f>U589+C623+F623+I623+L623+O623+R623</f>
        <v>6</v>
      </c>
      <c r="V623" s="30">
        <f>V589+D623+G623+J623+M623+P623+S623</f>
        <v>7</v>
      </c>
      <c r="W623" s="35">
        <f>W589+E623+H623+K623+N623+Q623+T623</f>
        <v>103.11000000000001</v>
      </c>
    </row>
    <row r="624" spans="1:23" ht="15.75" x14ac:dyDescent="0.3">
      <c r="A624" s="8" t="s">
        <v>11</v>
      </c>
      <c r="B624" s="22" t="s">
        <v>33</v>
      </c>
      <c r="C624" s="183">
        <v>0</v>
      </c>
      <c r="D624" s="183">
        <v>0</v>
      </c>
      <c r="E624" s="12">
        <f>11.96*D624</f>
        <v>0</v>
      </c>
      <c r="F624" s="183">
        <v>0</v>
      </c>
      <c r="G624" s="183">
        <v>0</v>
      </c>
      <c r="H624" s="12">
        <f>11.96*G624</f>
        <v>0</v>
      </c>
      <c r="I624" s="183">
        <v>0</v>
      </c>
      <c r="J624" s="183">
        <v>0</v>
      </c>
      <c r="K624" s="12">
        <f>11.96*J624</f>
        <v>0</v>
      </c>
      <c r="L624" s="242">
        <v>0</v>
      </c>
      <c r="M624" s="242">
        <v>0</v>
      </c>
      <c r="N624" s="12">
        <f>11.96*M624</f>
        <v>0</v>
      </c>
      <c r="O624" s="220"/>
      <c r="P624" s="220"/>
      <c r="Q624" s="93">
        <f>11.96*P624</f>
        <v>0</v>
      </c>
      <c r="R624" s="242">
        <v>0</v>
      </c>
      <c r="S624" s="242">
        <v>0</v>
      </c>
      <c r="T624" s="12">
        <f>11.96*S624</f>
        <v>0</v>
      </c>
      <c r="U624" s="30">
        <f>U590+C624+F624+I624+L624+O624+R624</f>
        <v>0</v>
      </c>
      <c r="V624" s="30">
        <f>V590+D624+G624+J624+M624+P624+S624</f>
        <v>0</v>
      </c>
      <c r="W624" s="35">
        <f>W590+E624+H624+K624+N624+Q624+T624</f>
        <v>0</v>
      </c>
    </row>
    <row r="625" spans="1:23" ht="15.75" x14ac:dyDescent="0.3">
      <c r="A625" s="8" t="s">
        <v>12</v>
      </c>
      <c r="B625" s="22" t="s">
        <v>27</v>
      </c>
      <c r="C625" s="183">
        <v>1</v>
      </c>
      <c r="D625" s="183">
        <v>0</v>
      </c>
      <c r="E625" s="12">
        <f>0*D625</f>
        <v>0</v>
      </c>
      <c r="F625" s="183">
        <v>1</v>
      </c>
      <c r="G625" s="183">
        <v>1</v>
      </c>
      <c r="H625" s="12">
        <f>0*G625</f>
        <v>0</v>
      </c>
      <c r="I625" s="183">
        <v>0</v>
      </c>
      <c r="J625" s="183">
        <v>0</v>
      </c>
      <c r="K625" s="12">
        <f>0*J625</f>
        <v>0</v>
      </c>
      <c r="L625" s="242">
        <v>0</v>
      </c>
      <c r="M625" s="242">
        <v>0</v>
      </c>
      <c r="N625" s="12">
        <f>0*M625</f>
        <v>0</v>
      </c>
      <c r="O625" s="220"/>
      <c r="P625" s="220"/>
      <c r="Q625" s="93">
        <f>0*P625</f>
        <v>0</v>
      </c>
      <c r="R625" s="242">
        <v>0</v>
      </c>
      <c r="S625" s="242">
        <v>1</v>
      </c>
      <c r="T625" s="12">
        <f>0*S625</f>
        <v>0</v>
      </c>
      <c r="U625" s="30">
        <f>U591+C625+F625+I625+L625+O625+R625</f>
        <v>2</v>
      </c>
      <c r="V625" s="30">
        <f>V591+D625+G625+J625+M625+P625+S625</f>
        <v>2</v>
      </c>
      <c r="W625" s="35">
        <f>W591+E625+H625+K625+N625+Q625+T625</f>
        <v>0</v>
      </c>
    </row>
    <row r="626" spans="1:23" ht="15.75" x14ac:dyDescent="0.3">
      <c r="A626" s="8" t="s">
        <v>13</v>
      </c>
      <c r="B626" s="22" t="s">
        <v>31</v>
      </c>
      <c r="C626" s="183">
        <v>0</v>
      </c>
      <c r="D626" s="183">
        <v>0</v>
      </c>
      <c r="E626" s="12">
        <f>11.91*D626</f>
        <v>0</v>
      </c>
      <c r="F626" s="183">
        <v>0</v>
      </c>
      <c r="G626" s="183">
        <v>0</v>
      </c>
      <c r="H626" s="12">
        <f>11.91*G626</f>
        <v>0</v>
      </c>
      <c r="I626" s="183">
        <v>0</v>
      </c>
      <c r="J626" s="183">
        <v>0</v>
      </c>
      <c r="K626" s="12">
        <f>11.91*J626</f>
        <v>0</v>
      </c>
      <c r="L626" s="242">
        <v>0</v>
      </c>
      <c r="M626" s="242">
        <v>0</v>
      </c>
      <c r="N626" s="12">
        <f>11.91*M626</f>
        <v>0</v>
      </c>
      <c r="O626" s="220"/>
      <c r="P626" s="220"/>
      <c r="Q626" s="93">
        <f>11.91*P626</f>
        <v>0</v>
      </c>
      <c r="R626" s="242">
        <v>0</v>
      </c>
      <c r="S626" s="242">
        <v>0</v>
      </c>
      <c r="T626" s="12">
        <f>11.91*S626</f>
        <v>0</v>
      </c>
      <c r="U626" s="30">
        <f>U592+C626+F626+I626+L626+O626+R626</f>
        <v>0</v>
      </c>
      <c r="V626" s="30">
        <f>V592+D626+G626+J626+M626+P626+S626</f>
        <v>0</v>
      </c>
      <c r="W626" s="35">
        <f>W592+E626+H626+K626+N626+Q626+T626</f>
        <v>0</v>
      </c>
    </row>
    <row r="627" spans="1:23" ht="15.75" x14ac:dyDescent="0.3">
      <c r="A627" s="8" t="s">
        <v>14</v>
      </c>
      <c r="B627" s="22" t="s">
        <v>32</v>
      </c>
      <c r="C627" s="183">
        <v>2</v>
      </c>
      <c r="D627" s="183">
        <v>1</v>
      </c>
      <c r="E627" s="12">
        <f>11.15*D627</f>
        <v>11.15</v>
      </c>
      <c r="F627" s="183">
        <v>0</v>
      </c>
      <c r="G627" s="183">
        <v>0</v>
      </c>
      <c r="H627" s="12">
        <f>11.15*G627</f>
        <v>0</v>
      </c>
      <c r="I627" s="183">
        <v>0</v>
      </c>
      <c r="J627" s="183">
        <v>1</v>
      </c>
      <c r="K627" s="12">
        <f>11.15*J627</f>
        <v>11.15</v>
      </c>
      <c r="L627" s="242">
        <v>0</v>
      </c>
      <c r="M627" s="242">
        <v>0</v>
      </c>
      <c r="N627" s="12">
        <f>11.15*M627</f>
        <v>0</v>
      </c>
      <c r="O627" s="220"/>
      <c r="P627" s="220"/>
      <c r="Q627" s="93">
        <f>11.15*P627</f>
        <v>0</v>
      </c>
      <c r="R627" s="242">
        <v>0</v>
      </c>
      <c r="S627" s="242">
        <v>0</v>
      </c>
      <c r="T627" s="12">
        <f>11.15*S627</f>
        <v>0</v>
      </c>
      <c r="U627" s="30">
        <f>U593+C627+F627+I627+L627+O627+R627</f>
        <v>7</v>
      </c>
      <c r="V627" s="30">
        <f>V593+D627+G627+J627+M627+P627+S627</f>
        <v>6</v>
      </c>
      <c r="W627" s="35">
        <f>W593+E627+H627+K627+N627+Q627+T627</f>
        <v>66.900000000000006</v>
      </c>
    </row>
    <row r="628" spans="1:23" ht="15.75" x14ac:dyDescent="0.3">
      <c r="A628" s="8" t="s">
        <v>15</v>
      </c>
      <c r="B628" s="22" t="s">
        <v>98</v>
      </c>
      <c r="C628" s="183">
        <v>0</v>
      </c>
      <c r="D628" s="183">
        <v>0</v>
      </c>
      <c r="E628" s="12">
        <f>11.24*D628</f>
        <v>0</v>
      </c>
      <c r="F628" s="183">
        <v>0</v>
      </c>
      <c r="G628" s="183">
        <v>0</v>
      </c>
      <c r="H628" s="12">
        <f>11.24*G628</f>
        <v>0</v>
      </c>
      <c r="I628" s="183">
        <v>0</v>
      </c>
      <c r="J628" s="183">
        <v>0</v>
      </c>
      <c r="K628" s="12">
        <f>11.24*J628</f>
        <v>0</v>
      </c>
      <c r="L628" s="242">
        <v>0</v>
      </c>
      <c r="M628" s="242">
        <v>0</v>
      </c>
      <c r="N628" s="12">
        <f>11.24*M628</f>
        <v>0</v>
      </c>
      <c r="O628" s="220"/>
      <c r="P628" s="220"/>
      <c r="Q628" s="93">
        <f>11.24*P628</f>
        <v>0</v>
      </c>
      <c r="R628" s="242">
        <v>0</v>
      </c>
      <c r="S628" s="242">
        <v>0</v>
      </c>
      <c r="T628" s="12">
        <f>11.24*S628</f>
        <v>0</v>
      </c>
      <c r="U628" s="30">
        <f>U594+C628+F628+I628+L628+O628+R628</f>
        <v>0</v>
      </c>
      <c r="V628" s="30">
        <f>V594+D628+G628+J628+M628+P628+S628</f>
        <v>0</v>
      </c>
      <c r="W628" s="35">
        <f>W594+E628+H628+K628+N628+Q628+T628</f>
        <v>0</v>
      </c>
    </row>
    <row r="629" spans="1:23" ht="15.75" x14ac:dyDescent="0.3">
      <c r="A629" s="8" t="s">
        <v>16</v>
      </c>
      <c r="B629" s="22" t="s">
        <v>99</v>
      </c>
      <c r="C629" s="183">
        <v>0</v>
      </c>
      <c r="D629" s="183">
        <v>0</v>
      </c>
      <c r="E629" s="12">
        <f>14.15*D629</f>
        <v>0</v>
      </c>
      <c r="F629" s="183">
        <v>0</v>
      </c>
      <c r="G629" s="183">
        <v>0</v>
      </c>
      <c r="H629" s="12">
        <f>14.15*G629</f>
        <v>0</v>
      </c>
      <c r="I629" s="183">
        <v>0</v>
      </c>
      <c r="J629" s="183">
        <v>0</v>
      </c>
      <c r="K629" s="12">
        <f>14.15*J629</f>
        <v>0</v>
      </c>
      <c r="L629" s="242">
        <v>0</v>
      </c>
      <c r="M629" s="242">
        <v>0</v>
      </c>
      <c r="N629" s="12">
        <f>14.15*M629</f>
        <v>0</v>
      </c>
      <c r="O629" s="220"/>
      <c r="P629" s="220"/>
      <c r="Q629" s="93">
        <f>14.15*P629</f>
        <v>0</v>
      </c>
      <c r="R629" s="242">
        <v>0</v>
      </c>
      <c r="S629" s="242">
        <v>0</v>
      </c>
      <c r="T629" s="12">
        <f>14.15*S629</f>
        <v>0</v>
      </c>
      <c r="U629" s="30">
        <f>U595+C629+F629+I629+L629+O629+R629</f>
        <v>0</v>
      </c>
      <c r="V629" s="30">
        <f>V595+D629+G629+J629+M629+P629+S629</f>
        <v>0</v>
      </c>
      <c r="W629" s="35">
        <f>W595+E629+H629+K629+N629+Q629+T629</f>
        <v>0</v>
      </c>
    </row>
    <row r="630" spans="1:23" ht="15.75" x14ac:dyDescent="0.3">
      <c r="A630" s="8" t="s">
        <v>17</v>
      </c>
      <c r="B630" s="22" t="s">
        <v>26</v>
      </c>
      <c r="C630" s="183">
        <v>0</v>
      </c>
      <c r="D630" s="183">
        <v>0</v>
      </c>
      <c r="E630" s="12">
        <f>0*D630</f>
        <v>0</v>
      </c>
      <c r="F630" s="183">
        <v>0</v>
      </c>
      <c r="G630" s="183">
        <v>0</v>
      </c>
      <c r="H630" s="12">
        <f>0*G630</f>
        <v>0</v>
      </c>
      <c r="I630" s="183">
        <v>0</v>
      </c>
      <c r="J630" s="183">
        <v>0</v>
      </c>
      <c r="K630" s="12">
        <f>0*J630</f>
        <v>0</v>
      </c>
      <c r="L630" s="242">
        <v>0</v>
      </c>
      <c r="M630" s="242">
        <v>0</v>
      </c>
      <c r="N630" s="12">
        <f>0*M630</f>
        <v>0</v>
      </c>
      <c r="O630" s="220"/>
      <c r="P630" s="220"/>
      <c r="Q630" s="93">
        <f>0*P630</f>
        <v>0</v>
      </c>
      <c r="R630" s="242">
        <v>0</v>
      </c>
      <c r="S630" s="242">
        <v>0</v>
      </c>
      <c r="T630" s="12">
        <f>0*S630</f>
        <v>0</v>
      </c>
      <c r="U630" s="30">
        <f>U596+C630+F630+I630+L630+O630+R630</f>
        <v>0</v>
      </c>
      <c r="V630" s="30">
        <f>V596+D630+G630+J630+M630+P630+S630</f>
        <v>0</v>
      </c>
      <c r="W630" s="35">
        <f>W596+E630+H630+K630+N630+Q630+T630</f>
        <v>0</v>
      </c>
    </row>
    <row r="631" spans="1:23" ht="15.75" x14ac:dyDescent="0.3">
      <c r="A631" s="8" t="s">
        <v>18</v>
      </c>
      <c r="B631" s="22" t="s">
        <v>104</v>
      </c>
      <c r="C631" s="183">
        <v>0</v>
      </c>
      <c r="D631" s="183">
        <v>0</v>
      </c>
      <c r="E631" s="12">
        <f>0*D631</f>
        <v>0</v>
      </c>
      <c r="F631" s="183">
        <v>0</v>
      </c>
      <c r="G631" s="183">
        <v>0</v>
      </c>
      <c r="H631" s="12">
        <f>0*G631</f>
        <v>0</v>
      </c>
      <c r="I631" s="183">
        <v>0</v>
      </c>
      <c r="J631" s="183">
        <v>0</v>
      </c>
      <c r="K631" s="12">
        <f>0*J631</f>
        <v>0</v>
      </c>
      <c r="L631" s="242">
        <v>0</v>
      </c>
      <c r="M631" s="242">
        <v>0</v>
      </c>
      <c r="N631" s="12">
        <f>0*M631</f>
        <v>0</v>
      </c>
      <c r="O631" s="220"/>
      <c r="P631" s="220"/>
      <c r="Q631" s="93">
        <f>0*P631</f>
        <v>0</v>
      </c>
      <c r="R631" s="242">
        <v>0</v>
      </c>
      <c r="S631" s="242">
        <v>0</v>
      </c>
      <c r="T631" s="12">
        <f>0*S631</f>
        <v>0</v>
      </c>
      <c r="U631" s="30">
        <f>U597+C631+F631+I631+L631+O631+R631</f>
        <v>0</v>
      </c>
      <c r="V631" s="30">
        <f>V597+D631+G631+J631+M631+P631+S631</f>
        <v>0</v>
      </c>
      <c r="W631" s="35">
        <f>W597+E631+H631+K631+N631+Q631+T631</f>
        <v>0</v>
      </c>
    </row>
    <row r="632" spans="1:23" ht="15.75" x14ac:dyDescent="0.3">
      <c r="A632" s="8" t="s">
        <v>19</v>
      </c>
      <c r="B632" s="22" t="s">
        <v>34</v>
      </c>
      <c r="C632" s="183">
        <v>0</v>
      </c>
      <c r="D632" s="183">
        <v>0</v>
      </c>
      <c r="E632" s="12">
        <f>11.7*D632</f>
        <v>0</v>
      </c>
      <c r="F632" s="183">
        <v>0</v>
      </c>
      <c r="G632" s="183">
        <v>0</v>
      </c>
      <c r="H632" s="12">
        <f>11.7*G632</f>
        <v>0</v>
      </c>
      <c r="I632" s="183">
        <v>0</v>
      </c>
      <c r="J632" s="183">
        <v>0</v>
      </c>
      <c r="K632" s="12">
        <f>11.7*J632</f>
        <v>0</v>
      </c>
      <c r="L632" s="242">
        <v>0</v>
      </c>
      <c r="M632" s="242">
        <v>0</v>
      </c>
      <c r="N632" s="12">
        <f>11.7*M632</f>
        <v>0</v>
      </c>
      <c r="O632" s="220"/>
      <c r="P632" s="220"/>
      <c r="Q632" s="93">
        <f>11.7*P632</f>
        <v>0</v>
      </c>
      <c r="R632" s="242">
        <v>0</v>
      </c>
      <c r="S632" s="242">
        <v>0</v>
      </c>
      <c r="T632" s="12">
        <f>11.7*S632</f>
        <v>0</v>
      </c>
      <c r="U632" s="30">
        <f>U598+C632+F632+I632+L632+O632+R632</f>
        <v>0</v>
      </c>
      <c r="V632" s="30">
        <f>V598+D632+G632+J632+M632+P632+S632</f>
        <v>0</v>
      </c>
      <c r="W632" s="35">
        <f>W598+E632+H632+K632+N632+Q632+T632</f>
        <v>0</v>
      </c>
    </row>
    <row r="633" spans="1:23" ht="15.75" x14ac:dyDescent="0.3">
      <c r="A633" s="8" t="s">
        <v>20</v>
      </c>
      <c r="B633" s="22" t="s">
        <v>37</v>
      </c>
      <c r="C633" s="183">
        <v>0</v>
      </c>
      <c r="D633" s="183">
        <v>0</v>
      </c>
      <c r="E633" s="12">
        <f>11.86*D633</f>
        <v>0</v>
      </c>
      <c r="F633" s="183">
        <v>0</v>
      </c>
      <c r="G633" s="183">
        <v>0</v>
      </c>
      <c r="H633" s="12">
        <f>11.86*G633</f>
        <v>0</v>
      </c>
      <c r="I633" s="183">
        <v>0</v>
      </c>
      <c r="J633" s="183">
        <v>0</v>
      </c>
      <c r="K633" s="12">
        <f>11.86*J633</f>
        <v>0</v>
      </c>
      <c r="L633" s="242">
        <v>0</v>
      </c>
      <c r="M633" s="242">
        <v>0</v>
      </c>
      <c r="N633" s="12">
        <f>11.86*M633</f>
        <v>0</v>
      </c>
      <c r="O633" s="220"/>
      <c r="P633" s="220"/>
      <c r="Q633" s="93">
        <f>11.86*P633</f>
        <v>0</v>
      </c>
      <c r="R633" s="242">
        <v>0</v>
      </c>
      <c r="S633" s="242">
        <v>0</v>
      </c>
      <c r="T633" s="12">
        <f>11.86*S633</f>
        <v>0</v>
      </c>
      <c r="U633" s="30">
        <f>U599+C633+F633+I633+L633+O633+R633</f>
        <v>0</v>
      </c>
      <c r="V633" s="30">
        <f>V599+D633+G633+J633+M633+P633+S633</f>
        <v>0</v>
      </c>
      <c r="W633" s="35">
        <f>W599+E633+H633+K633+N633+Q633+T633</f>
        <v>0</v>
      </c>
    </row>
    <row r="634" spans="1:23" ht="15.75" x14ac:dyDescent="0.3">
      <c r="A634" s="8" t="s">
        <v>21</v>
      </c>
      <c r="B634" s="22" t="s">
        <v>28</v>
      </c>
      <c r="C634" s="183">
        <v>0</v>
      </c>
      <c r="D634" s="183">
        <v>0</v>
      </c>
      <c r="E634" s="12">
        <f>0*D634</f>
        <v>0</v>
      </c>
      <c r="F634" s="183">
        <v>0</v>
      </c>
      <c r="G634" s="183">
        <v>0</v>
      </c>
      <c r="H634" s="12">
        <f>0*G634</f>
        <v>0</v>
      </c>
      <c r="I634" s="183">
        <v>0</v>
      </c>
      <c r="J634" s="183">
        <v>0</v>
      </c>
      <c r="K634" s="12">
        <f>0*J634</f>
        <v>0</v>
      </c>
      <c r="L634" s="242">
        <v>0</v>
      </c>
      <c r="M634" s="242">
        <v>0</v>
      </c>
      <c r="N634" s="12">
        <f>0*M634</f>
        <v>0</v>
      </c>
      <c r="O634" s="220"/>
      <c r="P634" s="220"/>
      <c r="Q634" s="93">
        <f>0*P634</f>
        <v>0</v>
      </c>
      <c r="R634" s="242">
        <v>0</v>
      </c>
      <c r="S634" s="242">
        <v>0</v>
      </c>
      <c r="T634" s="12">
        <f>0*S634</f>
        <v>0</v>
      </c>
      <c r="U634" s="30">
        <f>U600+C634+F634+I634+L634+O634+R634</f>
        <v>0</v>
      </c>
      <c r="V634" s="30">
        <f>V600+D634+G634+J634+M634+P634+S634</f>
        <v>0</v>
      </c>
      <c r="W634" s="35">
        <f>W600+E634+H634+K634+N634+Q634+T634</f>
        <v>0</v>
      </c>
    </row>
    <row r="635" spans="1:23" ht="15.75" x14ac:dyDescent="0.3">
      <c r="A635" s="10">
        <v>20</v>
      </c>
      <c r="B635" s="22" t="s">
        <v>25</v>
      </c>
      <c r="C635" s="183">
        <v>0</v>
      </c>
      <c r="D635" s="183">
        <v>0</v>
      </c>
      <c r="E635" s="12">
        <f>14.98*D635</f>
        <v>0</v>
      </c>
      <c r="F635" s="183">
        <v>0</v>
      </c>
      <c r="G635" s="183">
        <v>0</v>
      </c>
      <c r="H635" s="12">
        <f>14.98*G635</f>
        <v>0</v>
      </c>
      <c r="I635" s="183">
        <v>0</v>
      </c>
      <c r="J635" s="183">
        <v>0</v>
      </c>
      <c r="K635" s="12">
        <f>14.98*J635</f>
        <v>0</v>
      </c>
      <c r="L635" s="242">
        <v>0</v>
      </c>
      <c r="M635" s="242">
        <v>0</v>
      </c>
      <c r="N635" s="12">
        <f>14.98*M635</f>
        <v>0</v>
      </c>
      <c r="O635" s="220"/>
      <c r="P635" s="220"/>
      <c r="Q635" s="93">
        <f>14.98*P635</f>
        <v>0</v>
      </c>
      <c r="R635" s="242">
        <v>0</v>
      </c>
      <c r="S635" s="242">
        <v>0</v>
      </c>
      <c r="T635" s="12">
        <f>14.98*S635</f>
        <v>0</v>
      </c>
      <c r="U635" s="30">
        <f>U601+C635+F635+I635+L635+O635+R635</f>
        <v>0</v>
      </c>
      <c r="V635" s="30">
        <f>V601+D635+G635+J635+M635+P635+S635</f>
        <v>1</v>
      </c>
      <c r="W635" s="35">
        <f>W601+E635+H635+K635+N635+Q635+T635</f>
        <v>14.98</v>
      </c>
    </row>
    <row r="636" spans="1:23" ht="16.5" thickBot="1" x14ac:dyDescent="0.35">
      <c r="A636" s="10">
        <v>21</v>
      </c>
      <c r="B636" s="22" t="s">
        <v>39</v>
      </c>
      <c r="C636" s="146">
        <v>0</v>
      </c>
      <c r="D636" s="183">
        <v>0</v>
      </c>
      <c r="E636" s="12">
        <f>10.28*D636</f>
        <v>0</v>
      </c>
      <c r="F636" s="146">
        <v>1</v>
      </c>
      <c r="G636" s="183">
        <v>1</v>
      </c>
      <c r="H636" s="12">
        <f>10.28*G636</f>
        <v>10.28</v>
      </c>
      <c r="I636" s="146">
        <v>0</v>
      </c>
      <c r="J636" s="183">
        <v>0</v>
      </c>
      <c r="K636" s="12">
        <f>10.28*J636</f>
        <v>0</v>
      </c>
      <c r="L636" s="146">
        <v>0</v>
      </c>
      <c r="M636" s="242">
        <v>1</v>
      </c>
      <c r="N636" s="12">
        <f>10.28*M636</f>
        <v>10.28</v>
      </c>
      <c r="O636" s="221"/>
      <c r="P636" s="220"/>
      <c r="Q636" s="93">
        <f>10.28*P636</f>
        <v>0</v>
      </c>
      <c r="R636" s="146">
        <v>0</v>
      </c>
      <c r="S636" s="242">
        <v>0</v>
      </c>
      <c r="T636" s="12">
        <f>10.28*S636</f>
        <v>0</v>
      </c>
      <c r="U636" s="30">
        <f>U602+C636+F636+I636+L636+O636+R636</f>
        <v>3</v>
      </c>
      <c r="V636" s="30">
        <f>V602+D636+G636+J636+M636+P636+S636</f>
        <v>3</v>
      </c>
      <c r="W636" s="35">
        <f>W602+E636+H636+K636+N636+Q636+T636</f>
        <v>30.839999999999996</v>
      </c>
    </row>
    <row r="637" spans="1:23" ht="17.25" thickTop="1" thickBot="1" x14ac:dyDescent="0.35">
      <c r="A637" s="3"/>
      <c r="B637" s="23" t="s">
        <v>57</v>
      </c>
      <c r="C637" s="28">
        <f t="shared" ref="C637:W637" si="104">SUM(C616:C636)</f>
        <v>3</v>
      </c>
      <c r="D637" s="15">
        <f t="shared" si="104"/>
        <v>2</v>
      </c>
      <c r="E637" s="23">
        <f t="shared" si="104"/>
        <v>25.880000000000003</v>
      </c>
      <c r="F637" s="28">
        <f t="shared" si="104"/>
        <v>4</v>
      </c>
      <c r="G637" s="15">
        <f t="shared" si="104"/>
        <v>3</v>
      </c>
      <c r="H637" s="23">
        <f t="shared" si="104"/>
        <v>25.009999999999998</v>
      </c>
      <c r="I637" s="60">
        <f t="shared" si="104"/>
        <v>1</v>
      </c>
      <c r="J637" s="15">
        <f t="shared" si="104"/>
        <v>2</v>
      </c>
      <c r="K637" s="23">
        <f t="shared" si="104"/>
        <v>24.5</v>
      </c>
      <c r="L637" s="28">
        <f t="shared" si="104"/>
        <v>2</v>
      </c>
      <c r="M637" s="15">
        <f t="shared" si="104"/>
        <v>3</v>
      </c>
      <c r="N637" s="16">
        <f t="shared" si="104"/>
        <v>38.36</v>
      </c>
      <c r="O637" s="70">
        <f t="shared" si="104"/>
        <v>0</v>
      </c>
      <c r="P637" s="73">
        <f t="shared" si="104"/>
        <v>0</v>
      </c>
      <c r="Q637" s="91">
        <f t="shared" si="104"/>
        <v>0</v>
      </c>
      <c r="R637" s="60">
        <f t="shared" si="104"/>
        <v>1</v>
      </c>
      <c r="S637" s="73">
        <f t="shared" si="104"/>
        <v>3</v>
      </c>
      <c r="T637" s="16">
        <f t="shared" si="104"/>
        <v>28.08</v>
      </c>
      <c r="U637" s="32">
        <f t="shared" si="104"/>
        <v>23</v>
      </c>
      <c r="V637" s="15">
        <f t="shared" si="104"/>
        <v>23</v>
      </c>
      <c r="W637" s="16">
        <f t="shared" si="104"/>
        <v>269.23</v>
      </c>
    </row>
    <row r="638" spans="1:23" ht="16.5" thickTop="1" thickBot="1" x14ac:dyDescent="0.3">
      <c r="A638" s="17"/>
      <c r="B638" s="24" t="s">
        <v>58</v>
      </c>
      <c r="C638" s="17">
        <f>R604+C637</f>
        <v>15</v>
      </c>
      <c r="D638" s="17">
        <f>S604+D637</f>
        <v>12</v>
      </c>
      <c r="E638" s="17">
        <f>T604+E637</f>
        <v>153.28</v>
      </c>
      <c r="F638" s="17">
        <f t="shared" ref="F638:T638" si="105">C638+F637</f>
        <v>19</v>
      </c>
      <c r="G638" s="18">
        <f t="shared" si="105"/>
        <v>15</v>
      </c>
      <c r="H638" s="24">
        <f t="shared" si="105"/>
        <v>178.29</v>
      </c>
      <c r="I638" s="61">
        <f t="shared" si="105"/>
        <v>20</v>
      </c>
      <c r="J638" s="18">
        <f t="shared" si="105"/>
        <v>17</v>
      </c>
      <c r="K638" s="19">
        <f t="shared" si="105"/>
        <v>202.79</v>
      </c>
      <c r="L638" s="17">
        <f t="shared" si="105"/>
        <v>22</v>
      </c>
      <c r="M638" s="18">
        <f t="shared" si="105"/>
        <v>20</v>
      </c>
      <c r="N638" s="19">
        <f t="shared" si="105"/>
        <v>241.14999999999998</v>
      </c>
      <c r="O638" s="61">
        <f t="shared" si="105"/>
        <v>22</v>
      </c>
      <c r="P638" s="79">
        <f t="shared" si="105"/>
        <v>20</v>
      </c>
      <c r="Q638" s="101">
        <f t="shared" si="105"/>
        <v>241.14999999999998</v>
      </c>
      <c r="R638" s="61">
        <f t="shared" si="105"/>
        <v>23</v>
      </c>
      <c r="S638" s="79">
        <f t="shared" si="105"/>
        <v>23</v>
      </c>
      <c r="T638" s="19">
        <f t="shared" si="105"/>
        <v>269.22999999999996</v>
      </c>
      <c r="U638" s="33"/>
      <c r="V638" s="18"/>
      <c r="W638" s="19"/>
    </row>
    <row r="639" spans="1:23" ht="16.5" thickTop="1" x14ac:dyDescent="0.3">
      <c r="A639" s="2"/>
      <c r="B639" s="2"/>
      <c r="C639" s="2"/>
      <c r="D639" s="2"/>
      <c r="E639" s="2"/>
      <c r="F639" s="2"/>
      <c r="G639" s="2"/>
      <c r="H639" s="2"/>
      <c r="I639" s="62"/>
      <c r="J639" s="2"/>
      <c r="K639" s="2"/>
      <c r="L639" s="2"/>
      <c r="M639" s="2"/>
      <c r="N639" s="2"/>
      <c r="O639" s="62"/>
      <c r="P639" s="62"/>
      <c r="Q639" s="62"/>
      <c r="R639" s="62"/>
      <c r="S639" s="62"/>
      <c r="T639" s="2"/>
      <c r="U639" s="2"/>
      <c r="V639" s="2"/>
      <c r="W639" s="2"/>
    </row>
    <row r="640" spans="1:23" ht="15.75" x14ac:dyDescent="0.3">
      <c r="A640" s="2"/>
      <c r="B640" s="2" t="s">
        <v>52</v>
      </c>
      <c r="C640" s="2" t="s">
        <v>53</v>
      </c>
      <c r="D640" s="2"/>
      <c r="E640" s="2"/>
      <c r="F640" s="2"/>
      <c r="G640" s="2"/>
      <c r="H640" s="2"/>
      <c r="I640" s="62"/>
      <c r="J640" s="2"/>
      <c r="K640" s="2"/>
      <c r="L640" s="2"/>
      <c r="M640" s="2"/>
      <c r="N640" s="2"/>
      <c r="O640" s="62"/>
      <c r="P640" s="62"/>
      <c r="Q640" s="62"/>
      <c r="R640" s="62"/>
      <c r="S640" s="62"/>
      <c r="T640" s="2"/>
      <c r="U640" s="2"/>
      <c r="V640" s="2"/>
      <c r="W640" s="2"/>
    </row>
    <row r="641" spans="1:23" ht="15.75" x14ac:dyDescent="0.3">
      <c r="A641" s="2"/>
      <c r="B641" s="2"/>
      <c r="C641" s="2" t="s">
        <v>54</v>
      </c>
      <c r="D641" s="2"/>
      <c r="E641" s="2"/>
      <c r="F641" s="2"/>
      <c r="G641" s="2"/>
      <c r="H641" s="2"/>
      <c r="I641" s="62"/>
      <c r="J641" s="2"/>
      <c r="K641" s="2"/>
      <c r="L641" s="2"/>
      <c r="M641" s="2"/>
      <c r="N641" s="2"/>
      <c r="O641" s="62"/>
      <c r="P641" s="62"/>
      <c r="Q641" s="62"/>
      <c r="R641" s="62"/>
      <c r="S641" s="62"/>
      <c r="T641" s="2"/>
      <c r="U641" s="2"/>
      <c r="V641" s="2"/>
      <c r="W641" s="2"/>
    </row>
    <row r="642" spans="1:23" ht="15.75" x14ac:dyDescent="0.3">
      <c r="A642" s="2"/>
      <c r="B642" s="2"/>
      <c r="C642" s="2" t="s">
        <v>105</v>
      </c>
      <c r="D642" s="2"/>
      <c r="E642" s="2"/>
      <c r="F642" s="2"/>
      <c r="G642" s="2"/>
      <c r="H642" s="2"/>
      <c r="I642" s="62"/>
      <c r="J642" s="2"/>
      <c r="K642" s="2"/>
      <c r="L642" s="2"/>
      <c r="M642" s="2"/>
      <c r="N642" s="2"/>
      <c r="O642" s="62"/>
      <c r="P642" s="62"/>
      <c r="Q642" s="62"/>
      <c r="R642" s="62"/>
      <c r="S642" s="62"/>
      <c r="T642" s="2"/>
      <c r="U642" s="2"/>
      <c r="V642" s="2"/>
      <c r="W642" s="2"/>
    </row>
    <row r="643" spans="1:23" ht="15.75" x14ac:dyDescent="0.3">
      <c r="A643" s="2"/>
      <c r="B643" s="2"/>
      <c r="C643" s="2"/>
      <c r="D643" s="2"/>
      <c r="E643" s="2"/>
      <c r="F643" s="2"/>
      <c r="G643" s="2"/>
      <c r="H643" s="2"/>
      <c r="I643" s="62"/>
      <c r="J643" s="2"/>
      <c r="K643" s="2"/>
      <c r="L643" s="2"/>
      <c r="M643" s="2"/>
      <c r="N643" s="2"/>
      <c r="O643" s="62"/>
      <c r="P643" s="62"/>
      <c r="Q643" s="62"/>
      <c r="R643" s="62"/>
      <c r="S643" s="62"/>
      <c r="T643" s="2"/>
      <c r="U643" s="2"/>
      <c r="V643" s="2"/>
      <c r="W643" s="2"/>
    </row>
    <row r="644" spans="1:23" ht="15.75" x14ac:dyDescent="0.3">
      <c r="A644" s="2"/>
      <c r="B644" s="2"/>
      <c r="C644" s="2"/>
      <c r="D644" s="2"/>
      <c r="E644" s="2"/>
      <c r="F644" s="2"/>
      <c r="G644" s="2"/>
      <c r="H644" s="2"/>
      <c r="I644" s="62"/>
      <c r="J644" s="2"/>
      <c r="K644" s="2"/>
      <c r="L644" s="2"/>
      <c r="M644" s="2"/>
      <c r="N644" s="2"/>
      <c r="O644" s="62"/>
      <c r="P644" s="62"/>
      <c r="Q644" s="62"/>
      <c r="R644" s="62"/>
      <c r="S644" s="62"/>
      <c r="T644" s="2"/>
      <c r="U644" s="2"/>
      <c r="V644" s="2"/>
      <c r="W644" s="2"/>
    </row>
    <row r="645" spans="1:23" ht="15.75" x14ac:dyDescent="0.3">
      <c r="A645" s="2"/>
      <c r="B645" s="2"/>
      <c r="C645" s="2"/>
      <c r="D645" s="2"/>
      <c r="E645" s="2"/>
      <c r="F645" s="2"/>
      <c r="G645" s="2"/>
      <c r="H645" s="2"/>
      <c r="I645" s="62"/>
      <c r="J645" s="2"/>
      <c r="K645" s="2"/>
      <c r="L645" s="2"/>
      <c r="M645" s="2"/>
      <c r="N645" s="2"/>
      <c r="O645" s="62"/>
      <c r="P645" s="62"/>
      <c r="Q645" s="62"/>
      <c r="R645" s="62"/>
      <c r="S645" s="62"/>
      <c r="T645" s="2"/>
      <c r="U645" s="2"/>
      <c r="V645" s="2"/>
      <c r="W645" s="2"/>
    </row>
    <row r="646" spans="1:23" ht="15.75" x14ac:dyDescent="0.3">
      <c r="A646" s="2"/>
      <c r="B646" s="2"/>
      <c r="C646" s="2"/>
      <c r="D646" s="2"/>
      <c r="E646" s="2"/>
      <c r="F646" s="2"/>
      <c r="G646" s="2"/>
      <c r="H646" s="2"/>
      <c r="I646" s="62"/>
      <c r="J646" s="2"/>
      <c r="K646" s="2"/>
      <c r="L646" s="2"/>
      <c r="M646" s="2"/>
      <c r="N646" s="2"/>
      <c r="O646" s="62"/>
      <c r="P646" s="62"/>
      <c r="Q646" s="62"/>
      <c r="R646" s="62"/>
      <c r="S646" s="62"/>
      <c r="T646" s="2"/>
      <c r="U646" s="2"/>
      <c r="V646" s="2"/>
      <c r="W646" s="2"/>
    </row>
    <row r="647" spans="1:23" ht="15.75" x14ac:dyDescent="0.3">
      <c r="A647" s="2"/>
      <c r="B647" s="258" t="s">
        <v>100</v>
      </c>
      <c r="C647" s="258"/>
      <c r="D647" s="258"/>
      <c r="E647" s="258"/>
      <c r="F647" s="258"/>
      <c r="G647" s="258"/>
      <c r="H647" s="258"/>
      <c r="I647" s="258"/>
      <c r="J647" s="258"/>
      <c r="K647" s="258"/>
      <c r="L647" s="258"/>
      <c r="M647" s="258"/>
      <c r="N647" s="258"/>
      <c r="O647" s="258"/>
      <c r="P647" s="62"/>
      <c r="Q647" s="62"/>
      <c r="R647" s="62"/>
      <c r="S647" s="62"/>
      <c r="T647" s="2"/>
      <c r="U647" s="2"/>
      <c r="V647" s="2"/>
      <c r="W647" s="2"/>
    </row>
    <row r="648" spans="1:23" ht="15.75" x14ac:dyDescent="0.3">
      <c r="A648" s="2"/>
      <c r="B648" s="258"/>
      <c r="C648" s="258"/>
      <c r="D648" s="258"/>
      <c r="E648" s="258"/>
      <c r="F648" s="258"/>
      <c r="G648" s="258"/>
      <c r="H648" s="258"/>
      <c r="I648" s="258"/>
      <c r="J648" s="258"/>
      <c r="K648" s="258"/>
      <c r="L648" s="258"/>
      <c r="M648" s="258"/>
      <c r="N648" s="258"/>
      <c r="O648" s="258"/>
      <c r="P648" s="62"/>
      <c r="Q648" s="62"/>
      <c r="R648" s="62"/>
      <c r="S648" s="62"/>
      <c r="T648" s="2"/>
      <c r="U648" s="2"/>
      <c r="V648" s="2"/>
      <c r="W648" s="2"/>
    </row>
  </sheetData>
  <mergeCells count="205">
    <mergeCell ref="A1:W1"/>
    <mergeCell ref="A3:A5"/>
    <mergeCell ref="B3:B5"/>
    <mergeCell ref="C3:T3"/>
    <mergeCell ref="U3:W4"/>
    <mergeCell ref="C4:E4"/>
    <mergeCell ref="F4:H4"/>
    <mergeCell ref="I4:K4"/>
    <mergeCell ref="L4:N4"/>
    <mergeCell ref="O4:Q4"/>
    <mergeCell ref="R4:T4"/>
    <mergeCell ref="A34:A36"/>
    <mergeCell ref="B34:B36"/>
    <mergeCell ref="C34:T34"/>
    <mergeCell ref="U34:W35"/>
    <mergeCell ref="C35:E35"/>
    <mergeCell ref="F35:H35"/>
    <mergeCell ref="I35:K35"/>
    <mergeCell ref="L35:N35"/>
    <mergeCell ref="O35:Q35"/>
    <mergeCell ref="R35:T35"/>
    <mergeCell ref="A66:A68"/>
    <mergeCell ref="B66:B68"/>
    <mergeCell ref="C66:T66"/>
    <mergeCell ref="U66:W67"/>
    <mergeCell ref="C67:E67"/>
    <mergeCell ref="F67:H67"/>
    <mergeCell ref="I67:K67"/>
    <mergeCell ref="L67:N67"/>
    <mergeCell ref="O67:Q67"/>
    <mergeCell ref="R67:T67"/>
    <mergeCell ref="A98:A100"/>
    <mergeCell ref="B98:B100"/>
    <mergeCell ref="C98:T98"/>
    <mergeCell ref="U98:W99"/>
    <mergeCell ref="C99:E99"/>
    <mergeCell ref="F99:H99"/>
    <mergeCell ref="I99:K99"/>
    <mergeCell ref="L99:N99"/>
    <mergeCell ref="O99:Q99"/>
    <mergeCell ref="R99:T99"/>
    <mergeCell ref="A130:A132"/>
    <mergeCell ref="B130:B132"/>
    <mergeCell ref="C130:T130"/>
    <mergeCell ref="U130:W131"/>
    <mergeCell ref="C131:E131"/>
    <mergeCell ref="F131:H131"/>
    <mergeCell ref="I131:K131"/>
    <mergeCell ref="L131:N131"/>
    <mergeCell ref="O131:Q131"/>
    <mergeCell ref="R131:T131"/>
    <mergeCell ref="A162:A164"/>
    <mergeCell ref="B162:B164"/>
    <mergeCell ref="C162:T162"/>
    <mergeCell ref="U162:W163"/>
    <mergeCell ref="C163:E163"/>
    <mergeCell ref="F163:H163"/>
    <mergeCell ref="I163:K163"/>
    <mergeCell ref="L163:N163"/>
    <mergeCell ref="O163:Q163"/>
    <mergeCell ref="R163:T163"/>
    <mergeCell ref="A194:A196"/>
    <mergeCell ref="B194:B196"/>
    <mergeCell ref="C194:T194"/>
    <mergeCell ref="U194:W195"/>
    <mergeCell ref="C195:E195"/>
    <mergeCell ref="F195:H195"/>
    <mergeCell ref="I195:K195"/>
    <mergeCell ref="L195:N195"/>
    <mergeCell ref="O195:Q195"/>
    <mergeCell ref="R195:T195"/>
    <mergeCell ref="A226:A228"/>
    <mergeCell ref="B226:B228"/>
    <mergeCell ref="C226:T226"/>
    <mergeCell ref="U226:W227"/>
    <mergeCell ref="C227:E227"/>
    <mergeCell ref="F227:H227"/>
    <mergeCell ref="I227:K227"/>
    <mergeCell ref="L227:N227"/>
    <mergeCell ref="O227:Q227"/>
    <mergeCell ref="R227:T227"/>
    <mergeCell ref="A258:A260"/>
    <mergeCell ref="B258:B260"/>
    <mergeCell ref="C258:T258"/>
    <mergeCell ref="U258:W259"/>
    <mergeCell ref="C259:E259"/>
    <mergeCell ref="F259:H259"/>
    <mergeCell ref="I259:K259"/>
    <mergeCell ref="L259:N259"/>
    <mergeCell ref="O259:Q259"/>
    <mergeCell ref="R259:T259"/>
    <mergeCell ref="A290:A292"/>
    <mergeCell ref="B290:B292"/>
    <mergeCell ref="C290:T290"/>
    <mergeCell ref="U290:W291"/>
    <mergeCell ref="C291:E291"/>
    <mergeCell ref="F291:H291"/>
    <mergeCell ref="I291:K291"/>
    <mergeCell ref="L291:N291"/>
    <mergeCell ref="O291:Q291"/>
    <mergeCell ref="R291:T291"/>
    <mergeCell ref="A322:A324"/>
    <mergeCell ref="B322:B324"/>
    <mergeCell ref="C322:T322"/>
    <mergeCell ref="U322:W323"/>
    <mergeCell ref="C323:E323"/>
    <mergeCell ref="F323:H323"/>
    <mergeCell ref="I323:K323"/>
    <mergeCell ref="L323:N323"/>
    <mergeCell ref="O323:Q323"/>
    <mergeCell ref="R323:T323"/>
    <mergeCell ref="A354:A356"/>
    <mergeCell ref="B354:B356"/>
    <mergeCell ref="C354:T354"/>
    <mergeCell ref="U354:W355"/>
    <mergeCell ref="C355:E355"/>
    <mergeCell ref="F355:H355"/>
    <mergeCell ref="I355:K355"/>
    <mergeCell ref="L355:N355"/>
    <mergeCell ref="O355:Q355"/>
    <mergeCell ref="R355:T355"/>
    <mergeCell ref="A386:A388"/>
    <mergeCell ref="B386:B388"/>
    <mergeCell ref="C386:T386"/>
    <mergeCell ref="U386:W387"/>
    <mergeCell ref="C387:E387"/>
    <mergeCell ref="F387:H387"/>
    <mergeCell ref="I387:K387"/>
    <mergeCell ref="L387:N387"/>
    <mergeCell ref="O387:Q387"/>
    <mergeCell ref="R387:T387"/>
    <mergeCell ref="A418:A420"/>
    <mergeCell ref="B418:B420"/>
    <mergeCell ref="C418:T418"/>
    <mergeCell ref="U418:W419"/>
    <mergeCell ref="C419:E419"/>
    <mergeCell ref="F419:H419"/>
    <mergeCell ref="I419:K419"/>
    <mergeCell ref="L419:N419"/>
    <mergeCell ref="O419:Q419"/>
    <mergeCell ref="R419:T419"/>
    <mergeCell ref="A448:W448"/>
    <mergeCell ref="A450:A452"/>
    <mergeCell ref="B450:B452"/>
    <mergeCell ref="C450:T450"/>
    <mergeCell ref="U450:W451"/>
    <mergeCell ref="C451:E451"/>
    <mergeCell ref="F451:H451"/>
    <mergeCell ref="I451:K451"/>
    <mergeCell ref="L451:N451"/>
    <mergeCell ref="A514:A516"/>
    <mergeCell ref="B514:B516"/>
    <mergeCell ref="C514:T514"/>
    <mergeCell ref="O451:Q451"/>
    <mergeCell ref="R451:T451"/>
    <mergeCell ref="A480:W480"/>
    <mergeCell ref="A482:A484"/>
    <mergeCell ref="B482:B484"/>
    <mergeCell ref="C482:T482"/>
    <mergeCell ref="U482:W483"/>
    <mergeCell ref="C483:E483"/>
    <mergeCell ref="F483:H483"/>
    <mergeCell ref="I483:K483"/>
    <mergeCell ref="U514:W515"/>
    <mergeCell ref="C515:E515"/>
    <mergeCell ref="F515:H515"/>
    <mergeCell ref="I515:K515"/>
    <mergeCell ref="L515:N515"/>
    <mergeCell ref="O515:Q515"/>
    <mergeCell ref="R515:T515"/>
    <mergeCell ref="L483:N483"/>
    <mergeCell ref="O483:Q483"/>
    <mergeCell ref="R483:T483"/>
    <mergeCell ref="A545:W545"/>
    <mergeCell ref="A547:A549"/>
    <mergeCell ref="B547:B549"/>
    <mergeCell ref="C547:T547"/>
    <mergeCell ref="U547:W548"/>
    <mergeCell ref="C548:E548"/>
    <mergeCell ref="F548:H548"/>
    <mergeCell ref="I548:K548"/>
    <mergeCell ref="L548:N548"/>
    <mergeCell ref="O548:Q548"/>
    <mergeCell ref="R548:T548"/>
    <mergeCell ref="R613:T613"/>
    <mergeCell ref="B647:O648"/>
    <mergeCell ref="R579:T579"/>
    <mergeCell ref="A612:A614"/>
    <mergeCell ref="B612:B614"/>
    <mergeCell ref="C612:T612"/>
    <mergeCell ref="U612:W613"/>
    <mergeCell ref="C613:E613"/>
    <mergeCell ref="F613:H613"/>
    <mergeCell ref="I613:K613"/>
    <mergeCell ref="L613:N613"/>
    <mergeCell ref="O613:Q613"/>
    <mergeCell ref="A578:A580"/>
    <mergeCell ref="B578:B580"/>
    <mergeCell ref="C578:T578"/>
    <mergeCell ref="U578:W579"/>
    <mergeCell ref="C579:E579"/>
    <mergeCell ref="F579:H579"/>
    <mergeCell ref="I579:K579"/>
    <mergeCell ref="L579:N579"/>
    <mergeCell ref="O579:Q579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6"/>
  <sheetViews>
    <sheetView view="pageBreakPreview" topLeftCell="A217" zoomScaleSheetLayoutView="100" workbookViewId="0">
      <selection activeCell="P12" sqref="P12"/>
    </sheetView>
  </sheetViews>
  <sheetFormatPr defaultRowHeight="15" x14ac:dyDescent="0.25"/>
  <cols>
    <col min="1" max="1" width="5.5703125" customWidth="1"/>
    <col min="2" max="2" width="15.28515625" customWidth="1"/>
    <col min="3" max="4" width="5.85546875" customWidth="1"/>
    <col min="5" max="5" width="6.7109375" customWidth="1"/>
    <col min="6" max="6" width="5.85546875" customWidth="1"/>
    <col min="7" max="7" width="6.140625" customWidth="1"/>
    <col min="8" max="8" width="7.28515625" customWidth="1"/>
    <col min="9" max="9" width="5.85546875" style="68" customWidth="1"/>
    <col min="10" max="10" width="6.28515625" customWidth="1"/>
    <col min="11" max="11" width="6.85546875" customWidth="1"/>
    <col min="12" max="12" width="5.85546875" customWidth="1"/>
    <col min="13" max="13" width="6.28515625" customWidth="1"/>
    <col min="14" max="14" width="6.7109375" customWidth="1"/>
    <col min="15" max="15" width="6.140625" style="68" customWidth="1"/>
    <col min="16" max="16" width="5.85546875" style="68" customWidth="1"/>
    <col min="17" max="18" width="6.140625" style="68" customWidth="1"/>
    <col min="19" max="19" width="6.85546875" style="68" customWidth="1"/>
    <col min="20" max="20" width="5.85546875" customWidth="1"/>
    <col min="21" max="21" width="6.28515625" customWidth="1"/>
    <col min="22" max="22" width="6.85546875" customWidth="1"/>
    <col min="23" max="23" width="6.28515625" customWidth="1"/>
  </cols>
  <sheetData>
    <row r="1" spans="1:23" ht="15.75" x14ac:dyDescent="0.3">
      <c r="A1" s="284" t="s">
        <v>106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</row>
    <row r="2" spans="1:23" ht="16.5" thickBot="1" x14ac:dyDescent="0.35">
      <c r="A2" s="2"/>
      <c r="B2" s="1" t="s">
        <v>55</v>
      </c>
      <c r="C2" s="1" t="s">
        <v>60</v>
      </c>
      <c r="D2" s="2"/>
      <c r="E2" s="2"/>
      <c r="F2" s="2"/>
      <c r="G2" s="2"/>
      <c r="H2" s="2"/>
      <c r="I2" s="62"/>
      <c r="J2" s="2"/>
      <c r="K2" s="2"/>
      <c r="L2" s="2"/>
      <c r="M2" s="2" t="s">
        <v>95</v>
      </c>
      <c r="N2" s="2"/>
      <c r="O2" s="62"/>
      <c r="P2" s="62"/>
      <c r="Q2" s="62"/>
      <c r="R2" s="62"/>
      <c r="S2" s="62"/>
      <c r="T2" s="2"/>
      <c r="U2" s="2"/>
      <c r="V2" s="2"/>
      <c r="W2" s="2"/>
    </row>
    <row r="3" spans="1:23" ht="16.5" thickTop="1" x14ac:dyDescent="0.3">
      <c r="A3" s="262" t="s">
        <v>0</v>
      </c>
      <c r="B3" s="265" t="s">
        <v>1</v>
      </c>
      <c r="C3" s="268" t="s">
        <v>40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70"/>
      <c r="U3" s="271" t="s">
        <v>46</v>
      </c>
      <c r="V3" s="271"/>
      <c r="W3" s="272"/>
    </row>
    <row r="4" spans="1:23" ht="15.75" x14ac:dyDescent="0.3">
      <c r="A4" s="263"/>
      <c r="B4" s="266"/>
      <c r="C4" s="259" t="s">
        <v>41</v>
      </c>
      <c r="D4" s="275"/>
      <c r="E4" s="275"/>
      <c r="F4" s="255" t="s">
        <v>42</v>
      </c>
      <c r="G4" s="256"/>
      <c r="H4" s="257"/>
      <c r="I4" s="256" t="s">
        <v>43</v>
      </c>
      <c r="J4" s="256"/>
      <c r="K4" s="256"/>
      <c r="L4" s="255" t="s">
        <v>44</v>
      </c>
      <c r="M4" s="256"/>
      <c r="N4" s="257"/>
      <c r="O4" s="276" t="s">
        <v>2</v>
      </c>
      <c r="P4" s="276"/>
      <c r="Q4" s="276"/>
      <c r="R4" s="255" t="s">
        <v>45</v>
      </c>
      <c r="S4" s="256"/>
      <c r="T4" s="257"/>
      <c r="U4" s="273"/>
      <c r="V4" s="273"/>
      <c r="W4" s="274"/>
    </row>
    <row r="5" spans="1:23" ht="16.5" thickBot="1" x14ac:dyDescent="0.35">
      <c r="A5" s="264"/>
      <c r="B5" s="267"/>
      <c r="C5" s="43" t="s">
        <v>47</v>
      </c>
      <c r="D5" s="44" t="s">
        <v>48</v>
      </c>
      <c r="E5" s="45" t="s">
        <v>103</v>
      </c>
      <c r="F5" s="43" t="s">
        <v>47</v>
      </c>
      <c r="G5" s="44" t="s">
        <v>48</v>
      </c>
      <c r="H5" s="45" t="s">
        <v>103</v>
      </c>
      <c r="I5" s="55" t="s">
        <v>47</v>
      </c>
      <c r="J5" s="44" t="s">
        <v>48</v>
      </c>
      <c r="K5" s="45" t="s">
        <v>103</v>
      </c>
      <c r="L5" s="43" t="s">
        <v>47</v>
      </c>
      <c r="M5" s="44" t="s">
        <v>48</v>
      </c>
      <c r="N5" s="45" t="s">
        <v>103</v>
      </c>
      <c r="O5" s="55" t="s">
        <v>47</v>
      </c>
      <c r="P5" s="75" t="s">
        <v>48</v>
      </c>
      <c r="Q5" s="99" t="s">
        <v>103</v>
      </c>
      <c r="R5" s="55" t="s">
        <v>47</v>
      </c>
      <c r="S5" s="75" t="s">
        <v>48</v>
      </c>
      <c r="T5" s="45" t="s">
        <v>103</v>
      </c>
      <c r="U5" s="43" t="s">
        <v>47</v>
      </c>
      <c r="V5" s="44" t="s">
        <v>48</v>
      </c>
      <c r="W5" s="45" t="s">
        <v>103</v>
      </c>
    </row>
    <row r="6" spans="1:23" ht="17.25" thickTop="1" thickBot="1" x14ac:dyDescent="0.35">
      <c r="A6" s="3" t="s">
        <v>3</v>
      </c>
      <c r="B6" s="20" t="s">
        <v>4</v>
      </c>
      <c r="C6" s="3" t="s">
        <v>5</v>
      </c>
      <c r="D6" s="4" t="s">
        <v>6</v>
      </c>
      <c r="E6" s="20" t="s">
        <v>7</v>
      </c>
      <c r="F6" s="3" t="s">
        <v>8</v>
      </c>
      <c r="G6" s="4" t="s">
        <v>9</v>
      </c>
      <c r="H6" s="5" t="s">
        <v>10</v>
      </c>
      <c r="I6" s="72" t="s">
        <v>11</v>
      </c>
      <c r="J6" s="4" t="s">
        <v>12</v>
      </c>
      <c r="K6" s="20" t="s">
        <v>13</v>
      </c>
      <c r="L6" s="53" t="s">
        <v>14</v>
      </c>
      <c r="M6" s="4" t="s">
        <v>15</v>
      </c>
      <c r="N6" s="5" t="s">
        <v>16</v>
      </c>
      <c r="O6" s="72" t="s">
        <v>17</v>
      </c>
      <c r="P6" s="76" t="s">
        <v>18</v>
      </c>
      <c r="Q6" s="100" t="s">
        <v>19</v>
      </c>
      <c r="R6" s="56" t="s">
        <v>20</v>
      </c>
      <c r="S6" s="76" t="s">
        <v>21</v>
      </c>
      <c r="T6" s="5" t="s">
        <v>22</v>
      </c>
      <c r="U6" s="29" t="s">
        <v>49</v>
      </c>
      <c r="V6" s="4" t="s">
        <v>50</v>
      </c>
      <c r="W6" s="5" t="s">
        <v>51</v>
      </c>
    </row>
    <row r="7" spans="1:23" ht="16.5" thickTop="1" x14ac:dyDescent="0.3">
      <c r="A7" s="6" t="s">
        <v>3</v>
      </c>
      <c r="B7" s="21" t="s">
        <v>23</v>
      </c>
      <c r="C7" s="36">
        <f t="shared" ref="C7:D27" si="0">C70+C134</f>
        <v>0</v>
      </c>
      <c r="D7" s="34">
        <f>D70+D134</f>
        <v>26</v>
      </c>
      <c r="E7" s="7">
        <f>4.36*D7</f>
        <v>113.36000000000001</v>
      </c>
      <c r="F7" s="36">
        <f t="shared" ref="F7:G27" si="1">F70+F134</f>
        <v>9</v>
      </c>
      <c r="G7" s="34">
        <f t="shared" si="1"/>
        <v>0</v>
      </c>
      <c r="H7" s="7">
        <f>4.36*G7</f>
        <v>0</v>
      </c>
      <c r="I7" s="80">
        <f t="shared" ref="I7:J27" si="2">I70+I134</f>
        <v>13</v>
      </c>
      <c r="J7" s="34">
        <f>J70+J134</f>
        <v>2</v>
      </c>
      <c r="K7" s="7">
        <f>4.36*J7</f>
        <v>8.7200000000000006</v>
      </c>
      <c r="L7" s="80">
        <f t="shared" ref="L7:L27" si="3">L70+L134</f>
        <v>2</v>
      </c>
      <c r="M7" s="34">
        <f t="shared" ref="M7:M26" si="4">M70+M134</f>
        <v>3</v>
      </c>
      <c r="N7" s="7">
        <f>4.36*M7</f>
        <v>13.080000000000002</v>
      </c>
      <c r="O7" s="80">
        <f t="shared" ref="O7" si="5">O70+O134</f>
        <v>0</v>
      </c>
      <c r="P7" s="77">
        <f t="shared" ref="P7:P27" si="6">P70+P134</f>
        <v>13</v>
      </c>
      <c r="Q7" s="67">
        <f>4.36*P7</f>
        <v>56.680000000000007</v>
      </c>
      <c r="R7" s="80">
        <f t="shared" ref="R7:S7" si="7">R70+R134</f>
        <v>7</v>
      </c>
      <c r="S7" s="80">
        <f t="shared" si="7"/>
        <v>8</v>
      </c>
      <c r="T7" s="7">
        <f>4.36*S7</f>
        <v>34.880000000000003</v>
      </c>
      <c r="U7" s="30">
        <f>C7+F7+I7+L7+O7+R7</f>
        <v>31</v>
      </c>
      <c r="V7" s="30">
        <f>D7+G7+J7+M7+P7+S7</f>
        <v>52</v>
      </c>
      <c r="W7" s="40">
        <f>E7+H7+K7+N7+Q7+T7</f>
        <v>226.72000000000003</v>
      </c>
    </row>
    <row r="8" spans="1:23" ht="15.75" x14ac:dyDescent="0.3">
      <c r="A8" s="8" t="s">
        <v>4</v>
      </c>
      <c r="B8" s="22" t="s">
        <v>29</v>
      </c>
      <c r="C8" s="37">
        <f t="shared" si="0"/>
        <v>0</v>
      </c>
      <c r="D8" s="9">
        <f t="shared" si="0"/>
        <v>0</v>
      </c>
      <c r="E8" s="7">
        <f>3.05*D8</f>
        <v>0</v>
      </c>
      <c r="F8" s="46">
        <f t="shared" si="1"/>
        <v>0</v>
      </c>
      <c r="G8" s="9">
        <f t="shared" si="1"/>
        <v>0</v>
      </c>
      <c r="H8" s="7">
        <f>3.05*G8</f>
        <v>0</v>
      </c>
      <c r="I8" s="65">
        <f t="shared" si="2"/>
        <v>0</v>
      </c>
      <c r="J8" s="9">
        <f t="shared" si="2"/>
        <v>0</v>
      </c>
      <c r="K8" s="7">
        <f>3.05*J8</f>
        <v>0</v>
      </c>
      <c r="L8" s="65">
        <f t="shared" si="3"/>
        <v>10</v>
      </c>
      <c r="M8" s="9">
        <f t="shared" si="4"/>
        <v>0</v>
      </c>
      <c r="N8" s="7">
        <f>3.05*M8</f>
        <v>0</v>
      </c>
      <c r="O8" s="65">
        <f t="shared" ref="O8" si="8">O71+O135</f>
        <v>0</v>
      </c>
      <c r="P8" s="64">
        <f t="shared" si="6"/>
        <v>0</v>
      </c>
      <c r="Q8" s="67">
        <f>3.05*P8</f>
        <v>0</v>
      </c>
      <c r="R8" s="65">
        <f t="shared" ref="R8" si="9">R71+R135</f>
        <v>0</v>
      </c>
      <c r="S8" s="64">
        <f t="shared" ref="S8:S27" si="10">S71+S135</f>
        <v>0</v>
      </c>
      <c r="T8" s="7">
        <f>3.05*S8</f>
        <v>0</v>
      </c>
      <c r="U8" s="30">
        <f t="shared" ref="U8:W26" si="11">C8+F8+I8+L8+O8+R8</f>
        <v>10</v>
      </c>
      <c r="V8" s="30">
        <f t="shared" si="11"/>
        <v>0</v>
      </c>
      <c r="W8" s="12">
        <f t="shared" si="11"/>
        <v>0</v>
      </c>
    </row>
    <row r="9" spans="1:23" ht="15.75" x14ac:dyDescent="0.3">
      <c r="A9" s="8" t="s">
        <v>5</v>
      </c>
      <c r="B9" s="22" t="s">
        <v>30</v>
      </c>
      <c r="C9" s="37">
        <f t="shared" si="0"/>
        <v>0</v>
      </c>
      <c r="D9" s="9">
        <f t="shared" si="0"/>
        <v>0</v>
      </c>
      <c r="E9" s="21">
        <f>0*D9</f>
        <v>0</v>
      </c>
      <c r="F9" s="26">
        <f t="shared" si="1"/>
        <v>0</v>
      </c>
      <c r="G9" s="107">
        <f t="shared" si="1"/>
        <v>0</v>
      </c>
      <c r="H9" s="7">
        <f>0*G9</f>
        <v>0</v>
      </c>
      <c r="I9" s="65">
        <f t="shared" si="2"/>
        <v>0</v>
      </c>
      <c r="J9" s="9">
        <f t="shared" si="2"/>
        <v>0</v>
      </c>
      <c r="K9" s="7">
        <f>0*J9</f>
        <v>0</v>
      </c>
      <c r="L9" s="65">
        <f t="shared" si="3"/>
        <v>0</v>
      </c>
      <c r="M9" s="9">
        <f t="shared" si="4"/>
        <v>0</v>
      </c>
      <c r="N9" s="7">
        <f>0*M9</f>
        <v>0</v>
      </c>
      <c r="O9" s="65">
        <f t="shared" ref="O9" si="12">O72+O136</f>
        <v>0</v>
      </c>
      <c r="P9" s="64">
        <f t="shared" si="6"/>
        <v>0</v>
      </c>
      <c r="Q9" s="67">
        <f>0*P9</f>
        <v>0</v>
      </c>
      <c r="R9" s="65">
        <f t="shared" ref="R9" si="13">R72+R136</f>
        <v>0</v>
      </c>
      <c r="S9" s="64">
        <f t="shared" si="10"/>
        <v>0</v>
      </c>
      <c r="T9" s="7">
        <f>0*S9</f>
        <v>0</v>
      </c>
      <c r="U9" s="30">
        <f t="shared" si="11"/>
        <v>0</v>
      </c>
      <c r="V9" s="30">
        <f t="shared" si="11"/>
        <v>0</v>
      </c>
      <c r="W9" s="12">
        <f t="shared" si="11"/>
        <v>0</v>
      </c>
    </row>
    <row r="10" spans="1:23" ht="15.75" x14ac:dyDescent="0.3">
      <c r="A10" s="8" t="s">
        <v>6</v>
      </c>
      <c r="B10" s="22" t="s">
        <v>38</v>
      </c>
      <c r="C10" s="37">
        <f t="shared" si="0"/>
        <v>0</v>
      </c>
      <c r="D10" s="9">
        <f t="shared" si="0"/>
        <v>0</v>
      </c>
      <c r="E10" s="7">
        <f>0*D10</f>
        <v>0</v>
      </c>
      <c r="F10" s="37">
        <f t="shared" si="1"/>
        <v>0</v>
      </c>
      <c r="G10" s="9">
        <f t="shared" si="1"/>
        <v>0</v>
      </c>
      <c r="H10" s="7">
        <f>0*G10</f>
        <v>0</v>
      </c>
      <c r="I10" s="65">
        <f t="shared" si="2"/>
        <v>0</v>
      </c>
      <c r="J10" s="9">
        <f t="shared" si="2"/>
        <v>0</v>
      </c>
      <c r="K10" s="7">
        <f>0*J10</f>
        <v>0</v>
      </c>
      <c r="L10" s="65">
        <f t="shared" si="3"/>
        <v>0</v>
      </c>
      <c r="M10" s="9">
        <f t="shared" si="4"/>
        <v>0</v>
      </c>
      <c r="N10" s="7">
        <f>0*M10</f>
        <v>0</v>
      </c>
      <c r="O10" s="65">
        <f t="shared" ref="O10" si="14">O73+O137</f>
        <v>0</v>
      </c>
      <c r="P10" s="67">
        <f t="shared" si="6"/>
        <v>0</v>
      </c>
      <c r="Q10" s="67">
        <f>0*P10</f>
        <v>0</v>
      </c>
      <c r="R10" s="65">
        <f t="shared" ref="R10" si="15">R73+R137</f>
        <v>0</v>
      </c>
      <c r="S10" s="64">
        <f t="shared" si="10"/>
        <v>0</v>
      </c>
      <c r="T10" s="7">
        <f>0*S10</f>
        <v>0</v>
      </c>
      <c r="U10" s="30">
        <f t="shared" si="11"/>
        <v>0</v>
      </c>
      <c r="V10" s="30">
        <f t="shared" si="11"/>
        <v>0</v>
      </c>
      <c r="W10" s="12">
        <f t="shared" si="11"/>
        <v>0</v>
      </c>
    </row>
    <row r="11" spans="1:23" ht="15.75" x14ac:dyDescent="0.3">
      <c r="A11" s="8" t="s">
        <v>7</v>
      </c>
      <c r="B11" s="22" t="s">
        <v>36</v>
      </c>
      <c r="C11" s="37">
        <f t="shared" si="0"/>
        <v>0</v>
      </c>
      <c r="D11" s="9">
        <f t="shared" si="0"/>
        <v>0</v>
      </c>
      <c r="E11" s="7">
        <f>0*D11</f>
        <v>0</v>
      </c>
      <c r="F11" s="37">
        <f t="shared" si="1"/>
        <v>0</v>
      </c>
      <c r="G11" s="9">
        <f t="shared" si="1"/>
        <v>0</v>
      </c>
      <c r="H11" s="7">
        <f>0*G11</f>
        <v>0</v>
      </c>
      <c r="I11" s="65">
        <f t="shared" si="2"/>
        <v>0</v>
      </c>
      <c r="J11" s="9">
        <f t="shared" si="2"/>
        <v>0</v>
      </c>
      <c r="K11" s="7">
        <f>0*J11</f>
        <v>0</v>
      </c>
      <c r="L11" s="65">
        <f t="shared" si="3"/>
        <v>0</v>
      </c>
      <c r="M11" s="9">
        <f t="shared" si="4"/>
        <v>0</v>
      </c>
      <c r="N11" s="7">
        <f>0*M11</f>
        <v>0</v>
      </c>
      <c r="O11" s="65">
        <f t="shared" ref="O11" si="16">O74+O138</f>
        <v>0</v>
      </c>
      <c r="P11" s="64">
        <f t="shared" si="6"/>
        <v>0</v>
      </c>
      <c r="Q11" s="67">
        <f>0*P11</f>
        <v>0</v>
      </c>
      <c r="R11" s="65">
        <f t="shared" ref="R11" si="17">R74+R138</f>
        <v>0</v>
      </c>
      <c r="S11" s="64">
        <f t="shared" si="10"/>
        <v>0</v>
      </c>
      <c r="T11" s="7">
        <f>0*S11</f>
        <v>0</v>
      </c>
      <c r="U11" s="30">
        <f t="shared" si="11"/>
        <v>0</v>
      </c>
      <c r="V11" s="30">
        <f t="shared" si="11"/>
        <v>0</v>
      </c>
      <c r="W11" s="12">
        <f t="shared" si="11"/>
        <v>0</v>
      </c>
    </row>
    <row r="12" spans="1:23" ht="15.75" x14ac:dyDescent="0.3">
      <c r="A12" s="8" t="s">
        <v>8</v>
      </c>
      <c r="B12" s="22" t="s">
        <v>24</v>
      </c>
      <c r="C12" s="37">
        <f t="shared" si="0"/>
        <v>0</v>
      </c>
      <c r="D12" s="9">
        <f t="shared" si="0"/>
        <v>0</v>
      </c>
      <c r="E12" s="7">
        <f>2.9*D12</f>
        <v>0</v>
      </c>
      <c r="F12" s="37">
        <f t="shared" si="1"/>
        <v>0</v>
      </c>
      <c r="G12" s="9">
        <f t="shared" si="1"/>
        <v>0</v>
      </c>
      <c r="H12" s="7">
        <f>2.9*G12</f>
        <v>0</v>
      </c>
      <c r="I12" s="65">
        <f t="shared" si="2"/>
        <v>0</v>
      </c>
      <c r="J12" s="9">
        <f t="shared" si="2"/>
        <v>10</v>
      </c>
      <c r="K12" s="7">
        <f>2.9*J12</f>
        <v>29</v>
      </c>
      <c r="L12" s="65">
        <f t="shared" si="3"/>
        <v>0</v>
      </c>
      <c r="M12" s="9">
        <f t="shared" si="4"/>
        <v>0</v>
      </c>
      <c r="N12" s="7">
        <f>2.9*M12</f>
        <v>0</v>
      </c>
      <c r="O12" s="65">
        <f t="shared" ref="O12" si="18">O75+O139</f>
        <v>0</v>
      </c>
      <c r="P12" s="64">
        <f t="shared" si="6"/>
        <v>0</v>
      </c>
      <c r="Q12" s="67">
        <f>2.9*P12</f>
        <v>0</v>
      </c>
      <c r="R12" s="65">
        <f t="shared" ref="R12" si="19">R75+R139</f>
        <v>0</v>
      </c>
      <c r="S12" s="64">
        <f t="shared" si="10"/>
        <v>0</v>
      </c>
      <c r="T12" s="7">
        <f>2.9*S12</f>
        <v>0</v>
      </c>
      <c r="U12" s="30">
        <f>C12+F12+I12+L12+O12+R12</f>
        <v>0</v>
      </c>
      <c r="V12" s="30">
        <f t="shared" si="11"/>
        <v>10</v>
      </c>
      <c r="W12" s="12">
        <f t="shared" si="11"/>
        <v>29</v>
      </c>
    </row>
    <row r="13" spans="1:23" ht="15.75" x14ac:dyDescent="0.3">
      <c r="A13" s="8" t="s">
        <v>9</v>
      </c>
      <c r="B13" s="22" t="s">
        <v>96</v>
      </c>
      <c r="C13" s="37">
        <f t="shared" si="0"/>
        <v>0</v>
      </c>
      <c r="D13" s="9">
        <f t="shared" si="0"/>
        <v>0</v>
      </c>
      <c r="E13" s="7">
        <f>2.83*D13</f>
        <v>0</v>
      </c>
      <c r="F13" s="37">
        <f t="shared" si="1"/>
        <v>0</v>
      </c>
      <c r="G13" s="9">
        <f t="shared" si="1"/>
        <v>0</v>
      </c>
      <c r="H13" s="7">
        <f>2.83*G13</f>
        <v>0</v>
      </c>
      <c r="I13" s="65">
        <f t="shared" si="2"/>
        <v>0</v>
      </c>
      <c r="J13" s="9">
        <f t="shared" si="2"/>
        <v>0</v>
      </c>
      <c r="K13" s="7">
        <f>2.83*J13</f>
        <v>0</v>
      </c>
      <c r="L13" s="65">
        <f t="shared" si="3"/>
        <v>0</v>
      </c>
      <c r="M13" s="9">
        <f t="shared" si="4"/>
        <v>0</v>
      </c>
      <c r="N13" s="7">
        <f>2.83*M13</f>
        <v>0</v>
      </c>
      <c r="O13" s="65">
        <f t="shared" ref="O13" si="20">O76+O140</f>
        <v>0</v>
      </c>
      <c r="P13" s="64">
        <f t="shared" si="6"/>
        <v>0</v>
      </c>
      <c r="Q13" s="67">
        <f>2.83*P13</f>
        <v>0</v>
      </c>
      <c r="R13" s="65">
        <f t="shared" ref="R13" si="21">R76+R140</f>
        <v>0</v>
      </c>
      <c r="S13" s="64">
        <f t="shared" si="10"/>
        <v>0</v>
      </c>
      <c r="T13" s="7">
        <f>2.83*S13</f>
        <v>0</v>
      </c>
      <c r="U13" s="30">
        <f t="shared" si="11"/>
        <v>0</v>
      </c>
      <c r="V13" s="30">
        <f t="shared" si="11"/>
        <v>0</v>
      </c>
      <c r="W13" s="12">
        <f t="shared" si="11"/>
        <v>0</v>
      </c>
    </row>
    <row r="14" spans="1:23" ht="15.75" x14ac:dyDescent="0.3">
      <c r="A14" s="8" t="s">
        <v>10</v>
      </c>
      <c r="B14" s="22" t="s">
        <v>97</v>
      </c>
      <c r="C14" s="37">
        <f t="shared" si="0"/>
        <v>0</v>
      </c>
      <c r="D14" s="9">
        <f t="shared" si="0"/>
        <v>38</v>
      </c>
      <c r="E14" s="7">
        <f>5.4*D14</f>
        <v>205.20000000000002</v>
      </c>
      <c r="F14" s="37">
        <f t="shared" si="1"/>
        <v>0</v>
      </c>
      <c r="G14" s="9">
        <f t="shared" si="1"/>
        <v>0</v>
      </c>
      <c r="H14" s="7">
        <f>5.4*G14</f>
        <v>0</v>
      </c>
      <c r="I14" s="65">
        <f t="shared" si="2"/>
        <v>400</v>
      </c>
      <c r="J14" s="9">
        <f t="shared" si="2"/>
        <v>0</v>
      </c>
      <c r="K14" s="7">
        <f>5.4*J14</f>
        <v>0</v>
      </c>
      <c r="L14" s="65">
        <f t="shared" si="3"/>
        <v>0</v>
      </c>
      <c r="M14" s="9">
        <f t="shared" si="4"/>
        <v>0</v>
      </c>
      <c r="N14" s="7">
        <f>5.4*M14</f>
        <v>0</v>
      </c>
      <c r="O14" s="65">
        <f t="shared" ref="O14" si="22">O77+O141</f>
        <v>0</v>
      </c>
      <c r="P14" s="64">
        <f t="shared" si="6"/>
        <v>0</v>
      </c>
      <c r="Q14" s="67">
        <f>5.4*P14</f>
        <v>0</v>
      </c>
      <c r="R14" s="65">
        <f t="shared" ref="R14" si="23">R77+R141</f>
        <v>0</v>
      </c>
      <c r="S14" s="64">
        <f t="shared" si="10"/>
        <v>0</v>
      </c>
      <c r="T14" s="7">
        <f>5.4*S14</f>
        <v>0</v>
      </c>
      <c r="U14" s="30">
        <f t="shared" si="11"/>
        <v>400</v>
      </c>
      <c r="V14" s="30">
        <f t="shared" si="11"/>
        <v>38</v>
      </c>
      <c r="W14" s="12">
        <f t="shared" si="11"/>
        <v>205.20000000000002</v>
      </c>
    </row>
    <row r="15" spans="1:23" ht="15.75" x14ac:dyDescent="0.3">
      <c r="A15" s="8" t="s">
        <v>11</v>
      </c>
      <c r="B15" s="22" t="s">
        <v>33</v>
      </c>
      <c r="C15" s="37">
        <f t="shared" si="0"/>
        <v>0</v>
      </c>
      <c r="D15" s="9">
        <f t="shared" si="0"/>
        <v>0</v>
      </c>
      <c r="E15" s="7">
        <f>5.03*D15</f>
        <v>0</v>
      </c>
      <c r="F15" s="37">
        <f t="shared" si="1"/>
        <v>0</v>
      </c>
      <c r="G15" s="9">
        <f t="shared" si="1"/>
        <v>0</v>
      </c>
      <c r="H15" s="7">
        <f>5.03*G15</f>
        <v>0</v>
      </c>
      <c r="I15" s="65">
        <f t="shared" si="2"/>
        <v>377</v>
      </c>
      <c r="J15" s="9">
        <f t="shared" si="2"/>
        <v>0</v>
      </c>
      <c r="K15" s="7">
        <f>5.03*J15</f>
        <v>0</v>
      </c>
      <c r="L15" s="65">
        <f t="shared" si="3"/>
        <v>0</v>
      </c>
      <c r="M15" s="9">
        <f t="shared" si="4"/>
        <v>0</v>
      </c>
      <c r="N15" s="7">
        <f>5.03*M15</f>
        <v>0</v>
      </c>
      <c r="O15" s="65">
        <f t="shared" ref="O15" si="24">O78+O142</f>
        <v>0</v>
      </c>
      <c r="P15" s="64">
        <f>P78+P142</f>
        <v>0</v>
      </c>
      <c r="Q15" s="67">
        <f>5.03*P15</f>
        <v>0</v>
      </c>
      <c r="R15" s="65">
        <f t="shared" ref="R15" si="25">R78+R142</f>
        <v>0</v>
      </c>
      <c r="S15" s="64">
        <f t="shared" si="10"/>
        <v>0</v>
      </c>
      <c r="T15" s="7">
        <f>5.03*S15</f>
        <v>0</v>
      </c>
      <c r="U15" s="30">
        <f t="shared" si="11"/>
        <v>377</v>
      </c>
      <c r="V15" s="30">
        <f t="shared" si="11"/>
        <v>0</v>
      </c>
      <c r="W15" s="12">
        <f t="shared" si="11"/>
        <v>0</v>
      </c>
    </row>
    <row r="16" spans="1:23" ht="15.75" x14ac:dyDescent="0.3">
      <c r="A16" s="8" t="s">
        <v>12</v>
      </c>
      <c r="B16" s="22" t="s">
        <v>27</v>
      </c>
      <c r="C16" s="37">
        <f t="shared" si="0"/>
        <v>52</v>
      </c>
      <c r="D16" s="9">
        <f t="shared" si="0"/>
        <v>0</v>
      </c>
      <c r="E16" s="7">
        <f>4.5*D16</f>
        <v>0</v>
      </c>
      <c r="F16" s="37">
        <f t="shared" si="1"/>
        <v>0</v>
      </c>
      <c r="G16" s="9">
        <f t="shared" si="1"/>
        <v>0</v>
      </c>
      <c r="H16" s="7">
        <f>4.5*G16</f>
        <v>0</v>
      </c>
      <c r="I16" s="65">
        <f t="shared" si="2"/>
        <v>0</v>
      </c>
      <c r="J16" s="9">
        <f t="shared" si="2"/>
        <v>3</v>
      </c>
      <c r="K16" s="7">
        <f>4.5*J16</f>
        <v>13.5</v>
      </c>
      <c r="L16" s="65">
        <f t="shared" si="3"/>
        <v>0</v>
      </c>
      <c r="M16" s="9">
        <f t="shared" si="4"/>
        <v>49</v>
      </c>
      <c r="N16" s="7">
        <f>4.5*M16</f>
        <v>220.5</v>
      </c>
      <c r="O16" s="65">
        <f t="shared" ref="O16" si="26">O79+O143</f>
        <v>0</v>
      </c>
      <c r="P16" s="64">
        <f t="shared" si="6"/>
        <v>0</v>
      </c>
      <c r="Q16" s="67">
        <f>4.5*P16</f>
        <v>0</v>
      </c>
      <c r="R16" s="65">
        <f t="shared" ref="R16" si="27">R79+R143</f>
        <v>54</v>
      </c>
      <c r="S16" s="64">
        <f t="shared" si="10"/>
        <v>0</v>
      </c>
      <c r="T16" s="7">
        <f>4.5*S16</f>
        <v>0</v>
      </c>
      <c r="U16" s="30">
        <f t="shared" si="11"/>
        <v>106</v>
      </c>
      <c r="V16" s="30">
        <f t="shared" si="11"/>
        <v>52</v>
      </c>
      <c r="W16" s="12">
        <f t="shared" si="11"/>
        <v>234</v>
      </c>
    </row>
    <row r="17" spans="1:27" ht="15.75" x14ac:dyDescent="0.3">
      <c r="A17" s="8" t="s">
        <v>13</v>
      </c>
      <c r="B17" s="22" t="s">
        <v>31</v>
      </c>
      <c r="C17" s="37">
        <f t="shared" si="0"/>
        <v>0</v>
      </c>
      <c r="D17" s="9">
        <f t="shared" si="0"/>
        <v>25</v>
      </c>
      <c r="E17" s="7">
        <f>2.85*D17</f>
        <v>71.25</v>
      </c>
      <c r="F17" s="37">
        <f t="shared" si="1"/>
        <v>0</v>
      </c>
      <c r="G17" s="9">
        <f t="shared" si="1"/>
        <v>130</v>
      </c>
      <c r="H17" s="7">
        <f>2.85*G17</f>
        <v>370.5</v>
      </c>
      <c r="I17" s="65">
        <f t="shared" si="2"/>
        <v>0</v>
      </c>
      <c r="J17" s="9">
        <f t="shared" si="2"/>
        <v>0</v>
      </c>
      <c r="K17" s="7">
        <f>2.85*J17</f>
        <v>0</v>
      </c>
      <c r="L17" s="65">
        <f t="shared" si="3"/>
        <v>0</v>
      </c>
      <c r="M17" s="9">
        <f t="shared" si="4"/>
        <v>0</v>
      </c>
      <c r="N17" s="7">
        <f>2.85*M17</f>
        <v>0</v>
      </c>
      <c r="O17" s="65">
        <f t="shared" ref="O17" si="28">O80+O144</f>
        <v>0</v>
      </c>
      <c r="P17" s="64">
        <f t="shared" si="6"/>
        <v>0</v>
      </c>
      <c r="Q17" s="67">
        <f>2.85*P17</f>
        <v>0</v>
      </c>
      <c r="R17" s="65">
        <f t="shared" ref="R17" si="29">R80+R144</f>
        <v>0</v>
      </c>
      <c r="S17" s="64">
        <f t="shared" si="10"/>
        <v>0</v>
      </c>
      <c r="T17" s="7">
        <f>2.85*S17</f>
        <v>0</v>
      </c>
      <c r="U17" s="30">
        <f t="shared" si="11"/>
        <v>0</v>
      </c>
      <c r="V17" s="30">
        <f t="shared" si="11"/>
        <v>155</v>
      </c>
      <c r="W17" s="12">
        <f t="shared" si="11"/>
        <v>441.75</v>
      </c>
      <c r="AA17">
        <v>0</v>
      </c>
    </row>
    <row r="18" spans="1:27" ht="15.75" x14ac:dyDescent="0.3">
      <c r="A18" s="8" t="s">
        <v>14</v>
      </c>
      <c r="B18" s="22" t="s">
        <v>32</v>
      </c>
      <c r="C18" s="37">
        <f t="shared" si="0"/>
        <v>0</v>
      </c>
      <c r="D18" s="9">
        <f t="shared" si="0"/>
        <v>6</v>
      </c>
      <c r="E18" s="7">
        <f>2.75*D18</f>
        <v>16.5</v>
      </c>
      <c r="F18" s="37">
        <f t="shared" si="1"/>
        <v>0</v>
      </c>
      <c r="G18" s="9">
        <f t="shared" si="1"/>
        <v>3</v>
      </c>
      <c r="H18" s="7">
        <f>2.75*G18</f>
        <v>8.25</v>
      </c>
      <c r="I18" s="65">
        <f t="shared" si="2"/>
        <v>0</v>
      </c>
      <c r="J18" s="9">
        <f t="shared" si="2"/>
        <v>0</v>
      </c>
      <c r="K18" s="7">
        <f>2.75*J18</f>
        <v>0</v>
      </c>
      <c r="L18" s="65">
        <f t="shared" si="3"/>
        <v>0</v>
      </c>
      <c r="M18" s="9">
        <f t="shared" si="4"/>
        <v>0</v>
      </c>
      <c r="N18" s="7">
        <f>2.75*M18</f>
        <v>0</v>
      </c>
      <c r="O18" s="65">
        <f t="shared" ref="O18" si="30">O81+O145</f>
        <v>0</v>
      </c>
      <c r="P18" s="64">
        <f t="shared" si="6"/>
        <v>0</v>
      </c>
      <c r="Q18" s="67">
        <f>2.75*P18</f>
        <v>0</v>
      </c>
      <c r="R18" s="65">
        <f t="shared" ref="R18" si="31">R81+R145</f>
        <v>0</v>
      </c>
      <c r="S18" s="64">
        <f t="shared" si="10"/>
        <v>0</v>
      </c>
      <c r="T18" s="7">
        <f>2.75*S18</f>
        <v>0</v>
      </c>
      <c r="U18" s="30">
        <f t="shared" si="11"/>
        <v>0</v>
      </c>
      <c r="V18" s="30">
        <f t="shared" si="11"/>
        <v>9</v>
      </c>
      <c r="W18" s="12">
        <f t="shared" si="11"/>
        <v>24.75</v>
      </c>
    </row>
    <row r="19" spans="1:27" ht="15.75" x14ac:dyDescent="0.3">
      <c r="A19" s="8" t="s">
        <v>15</v>
      </c>
      <c r="B19" s="22" t="s">
        <v>98</v>
      </c>
      <c r="C19" s="37">
        <f t="shared" si="0"/>
        <v>0</v>
      </c>
      <c r="D19" s="9">
        <f t="shared" si="0"/>
        <v>0</v>
      </c>
      <c r="E19" s="7">
        <f>0*D19</f>
        <v>0</v>
      </c>
      <c r="F19" s="37">
        <f t="shared" si="1"/>
        <v>0</v>
      </c>
      <c r="G19" s="9">
        <f t="shared" si="1"/>
        <v>0</v>
      </c>
      <c r="H19" s="7">
        <f>0*G19</f>
        <v>0</v>
      </c>
      <c r="I19" s="65">
        <f t="shared" si="2"/>
        <v>0</v>
      </c>
      <c r="J19" s="9">
        <f t="shared" si="2"/>
        <v>0</v>
      </c>
      <c r="K19" s="7">
        <f>0*J19</f>
        <v>0</v>
      </c>
      <c r="L19" s="65">
        <f t="shared" si="3"/>
        <v>0</v>
      </c>
      <c r="M19" s="9">
        <f t="shared" si="4"/>
        <v>0</v>
      </c>
      <c r="N19" s="7">
        <f>0*M19</f>
        <v>0</v>
      </c>
      <c r="O19" s="65">
        <f t="shared" ref="O19" si="32">O82+O146</f>
        <v>0</v>
      </c>
      <c r="P19" s="64">
        <f t="shared" si="6"/>
        <v>0</v>
      </c>
      <c r="Q19" s="67">
        <f>0*P19</f>
        <v>0</v>
      </c>
      <c r="R19" s="65">
        <f t="shared" ref="R19" si="33">R82+R146</f>
        <v>0</v>
      </c>
      <c r="S19" s="64">
        <f t="shared" si="10"/>
        <v>0</v>
      </c>
      <c r="T19" s="7">
        <f>0*S19</f>
        <v>0</v>
      </c>
      <c r="U19" s="30">
        <f t="shared" si="11"/>
        <v>0</v>
      </c>
      <c r="V19" s="30">
        <f t="shared" si="11"/>
        <v>0</v>
      </c>
      <c r="W19" s="12">
        <f t="shared" si="11"/>
        <v>0</v>
      </c>
    </row>
    <row r="20" spans="1:27" ht="15.75" x14ac:dyDescent="0.3">
      <c r="A20" s="8" t="s">
        <v>16</v>
      </c>
      <c r="B20" s="22" t="s">
        <v>99</v>
      </c>
      <c r="C20" s="37">
        <f t="shared" si="0"/>
        <v>0</v>
      </c>
      <c r="D20" s="9">
        <f t="shared" si="0"/>
        <v>12</v>
      </c>
      <c r="E20" s="7">
        <f>6.05*D20</f>
        <v>72.599999999999994</v>
      </c>
      <c r="F20" s="37">
        <f t="shared" si="1"/>
        <v>0</v>
      </c>
      <c r="G20" s="9">
        <f t="shared" si="1"/>
        <v>0</v>
      </c>
      <c r="H20" s="7">
        <f>6.05*G20</f>
        <v>0</v>
      </c>
      <c r="I20" s="65">
        <f t="shared" si="2"/>
        <v>220</v>
      </c>
      <c r="J20" s="9">
        <f t="shared" si="2"/>
        <v>0</v>
      </c>
      <c r="K20" s="7">
        <f>6.05*J20</f>
        <v>0</v>
      </c>
      <c r="L20" s="65">
        <f t="shared" si="3"/>
        <v>0</v>
      </c>
      <c r="M20" s="9">
        <f t="shared" si="4"/>
        <v>0</v>
      </c>
      <c r="N20" s="7">
        <f>6.05*M20</f>
        <v>0</v>
      </c>
      <c r="O20" s="65">
        <f t="shared" ref="O20" si="34">O83+O147</f>
        <v>0</v>
      </c>
      <c r="P20" s="64">
        <f t="shared" si="6"/>
        <v>0</v>
      </c>
      <c r="Q20" s="67">
        <f>6.05*P20</f>
        <v>0</v>
      </c>
      <c r="R20" s="65">
        <f t="shared" ref="R20" si="35">R83+R147</f>
        <v>0</v>
      </c>
      <c r="S20" s="64">
        <f t="shared" si="10"/>
        <v>20</v>
      </c>
      <c r="T20" s="7">
        <f>6.05*S20</f>
        <v>121</v>
      </c>
      <c r="U20" s="30">
        <f t="shared" si="11"/>
        <v>220</v>
      </c>
      <c r="V20" s="30">
        <f t="shared" si="11"/>
        <v>32</v>
      </c>
      <c r="W20" s="12">
        <f t="shared" si="11"/>
        <v>193.6</v>
      </c>
    </row>
    <row r="21" spans="1:27" ht="15.75" x14ac:dyDescent="0.3">
      <c r="A21" s="8" t="s">
        <v>17</v>
      </c>
      <c r="B21" s="22" t="s">
        <v>26</v>
      </c>
      <c r="C21" s="37">
        <f t="shared" si="0"/>
        <v>0</v>
      </c>
      <c r="D21" s="9">
        <f t="shared" si="0"/>
        <v>0</v>
      </c>
      <c r="E21" s="7">
        <f>6.3*D21</f>
        <v>0</v>
      </c>
      <c r="F21" s="37">
        <f t="shared" si="1"/>
        <v>12</v>
      </c>
      <c r="G21" s="9">
        <f t="shared" si="1"/>
        <v>0</v>
      </c>
      <c r="H21" s="7">
        <f>6.3*G21</f>
        <v>0</v>
      </c>
      <c r="I21" s="65">
        <f t="shared" si="2"/>
        <v>5</v>
      </c>
      <c r="J21" s="9">
        <f t="shared" si="2"/>
        <v>0</v>
      </c>
      <c r="K21" s="7">
        <f>6.3*J21</f>
        <v>0</v>
      </c>
      <c r="L21" s="65">
        <f t="shared" si="3"/>
        <v>0</v>
      </c>
      <c r="M21" s="9">
        <f t="shared" si="4"/>
        <v>0</v>
      </c>
      <c r="N21" s="7">
        <f>6.3*M21</f>
        <v>0</v>
      </c>
      <c r="O21" s="65">
        <f t="shared" ref="O21" si="36">O84+O148</f>
        <v>0</v>
      </c>
      <c r="P21" s="64">
        <f t="shared" si="6"/>
        <v>0</v>
      </c>
      <c r="Q21" s="67">
        <f>6.3*P21</f>
        <v>0</v>
      </c>
      <c r="R21" s="65">
        <f t="shared" ref="R21" si="37">R84+R148</f>
        <v>24</v>
      </c>
      <c r="S21" s="64">
        <f t="shared" si="10"/>
        <v>9</v>
      </c>
      <c r="T21" s="7">
        <f>6.3*S21</f>
        <v>56.699999999999996</v>
      </c>
      <c r="U21" s="30">
        <f t="shared" si="11"/>
        <v>41</v>
      </c>
      <c r="V21" s="30">
        <f t="shared" si="11"/>
        <v>9</v>
      </c>
      <c r="W21" s="12">
        <f t="shared" si="11"/>
        <v>56.699999999999996</v>
      </c>
      <c r="AA21">
        <v>0</v>
      </c>
    </row>
    <row r="22" spans="1:27" ht="15.75" x14ac:dyDescent="0.3">
      <c r="A22" s="8" t="s">
        <v>18</v>
      </c>
      <c r="B22" s="22" t="s">
        <v>104</v>
      </c>
      <c r="C22" s="37">
        <f t="shared" si="0"/>
        <v>0</v>
      </c>
      <c r="D22" s="9">
        <f t="shared" si="0"/>
        <v>0</v>
      </c>
      <c r="E22" s="7">
        <f>5.8*D22</f>
        <v>0</v>
      </c>
      <c r="F22" s="37">
        <f t="shared" si="1"/>
        <v>62</v>
      </c>
      <c r="G22" s="9">
        <f t="shared" si="1"/>
        <v>0</v>
      </c>
      <c r="H22" s="7">
        <f>5.8*G22</f>
        <v>0</v>
      </c>
      <c r="I22" s="65">
        <f t="shared" si="2"/>
        <v>53</v>
      </c>
      <c r="J22" s="9">
        <f t="shared" si="2"/>
        <v>0</v>
      </c>
      <c r="K22" s="7">
        <f>5.8*J22</f>
        <v>0</v>
      </c>
      <c r="L22" s="65">
        <f t="shared" si="3"/>
        <v>0</v>
      </c>
      <c r="M22" s="9">
        <f t="shared" si="4"/>
        <v>0</v>
      </c>
      <c r="N22" s="7">
        <f>5.8*M22</f>
        <v>0</v>
      </c>
      <c r="O22" s="65">
        <f t="shared" ref="O22" si="38">O85+O149</f>
        <v>0</v>
      </c>
      <c r="P22" s="64">
        <f t="shared" si="6"/>
        <v>53</v>
      </c>
      <c r="Q22" s="67">
        <f>5.8*P22</f>
        <v>307.39999999999998</v>
      </c>
      <c r="R22" s="65">
        <f t="shared" ref="R22" si="39">R85+R149</f>
        <v>0</v>
      </c>
      <c r="S22" s="64">
        <f t="shared" si="10"/>
        <v>62</v>
      </c>
      <c r="T22" s="7">
        <f>5.8*S22</f>
        <v>359.59999999999997</v>
      </c>
      <c r="U22" s="30">
        <f t="shared" si="11"/>
        <v>115</v>
      </c>
      <c r="V22" s="30">
        <f t="shared" si="11"/>
        <v>115</v>
      </c>
      <c r="W22" s="12">
        <f t="shared" si="11"/>
        <v>667</v>
      </c>
      <c r="AA22">
        <v>0</v>
      </c>
    </row>
    <row r="23" spans="1:27" ht="15.75" x14ac:dyDescent="0.3">
      <c r="A23" s="8" t="s">
        <v>19</v>
      </c>
      <c r="B23" s="22" t="s">
        <v>34</v>
      </c>
      <c r="C23" s="37">
        <f t="shared" si="0"/>
        <v>0</v>
      </c>
      <c r="D23" s="9">
        <f t="shared" si="0"/>
        <v>0</v>
      </c>
      <c r="E23" s="7">
        <f>5.5*D23</f>
        <v>0</v>
      </c>
      <c r="F23" s="37">
        <f t="shared" si="1"/>
        <v>0</v>
      </c>
      <c r="G23" s="9">
        <f t="shared" si="1"/>
        <v>0</v>
      </c>
      <c r="H23" s="7">
        <f>5.5*G23</f>
        <v>0</v>
      </c>
      <c r="I23" s="65">
        <f t="shared" si="2"/>
        <v>0</v>
      </c>
      <c r="J23" s="9">
        <f t="shared" si="2"/>
        <v>0</v>
      </c>
      <c r="K23" s="7">
        <f>5.5*J23</f>
        <v>0</v>
      </c>
      <c r="L23" s="65">
        <f t="shared" si="3"/>
        <v>0</v>
      </c>
      <c r="M23" s="9">
        <f t="shared" si="4"/>
        <v>0</v>
      </c>
      <c r="N23" s="7">
        <f>5.5*M23</f>
        <v>0</v>
      </c>
      <c r="O23" s="65">
        <f t="shared" ref="O23" si="40">O86+O150</f>
        <v>0</v>
      </c>
      <c r="P23" s="64">
        <f t="shared" si="6"/>
        <v>0</v>
      </c>
      <c r="Q23" s="67">
        <f>5.5*P23</f>
        <v>0</v>
      </c>
      <c r="R23" s="65">
        <f t="shared" ref="R23" si="41">R86+R150</f>
        <v>10</v>
      </c>
      <c r="S23" s="64">
        <f t="shared" si="10"/>
        <v>0</v>
      </c>
      <c r="T23" s="7">
        <f>5.5*S23</f>
        <v>0</v>
      </c>
      <c r="U23" s="30">
        <f t="shared" si="11"/>
        <v>10</v>
      </c>
      <c r="V23" s="30">
        <f t="shared" si="11"/>
        <v>0</v>
      </c>
      <c r="W23" s="12">
        <f t="shared" si="11"/>
        <v>0</v>
      </c>
    </row>
    <row r="24" spans="1:27" ht="15.75" x14ac:dyDescent="0.3">
      <c r="A24" s="8" t="s">
        <v>20</v>
      </c>
      <c r="B24" s="22" t="s">
        <v>37</v>
      </c>
      <c r="C24" s="37">
        <f t="shared" si="0"/>
        <v>6</v>
      </c>
      <c r="D24" s="9">
        <f t="shared" si="0"/>
        <v>0</v>
      </c>
      <c r="E24" s="7">
        <f>4.9*D24</f>
        <v>0</v>
      </c>
      <c r="F24" s="37">
        <f t="shared" si="1"/>
        <v>3</v>
      </c>
      <c r="G24" s="9">
        <f t="shared" si="1"/>
        <v>0</v>
      </c>
      <c r="H24" s="7">
        <f>4.9*G24</f>
        <v>0</v>
      </c>
      <c r="I24" s="65">
        <f t="shared" si="2"/>
        <v>0</v>
      </c>
      <c r="J24" s="9">
        <f t="shared" si="2"/>
        <v>0</v>
      </c>
      <c r="K24" s="7">
        <f>4.9*J24</f>
        <v>0</v>
      </c>
      <c r="L24" s="65">
        <f t="shared" si="3"/>
        <v>0</v>
      </c>
      <c r="M24" s="9">
        <f t="shared" si="4"/>
        <v>0</v>
      </c>
      <c r="N24" s="7">
        <f>4.9*M24</f>
        <v>0</v>
      </c>
      <c r="O24" s="65">
        <f t="shared" ref="O24" si="42">O87+O151</f>
        <v>0</v>
      </c>
      <c r="P24" s="64">
        <f t="shared" si="6"/>
        <v>9</v>
      </c>
      <c r="Q24" s="67">
        <f>4.9*P24</f>
        <v>44.1</v>
      </c>
      <c r="R24" s="65">
        <f t="shared" ref="R24" si="43">R87+R151</f>
        <v>0</v>
      </c>
      <c r="S24" s="64">
        <f t="shared" si="10"/>
        <v>0</v>
      </c>
      <c r="T24" s="7">
        <f>4.9*S24</f>
        <v>0</v>
      </c>
      <c r="U24" s="30">
        <f t="shared" si="11"/>
        <v>9</v>
      </c>
      <c r="V24" s="30">
        <f t="shared" si="11"/>
        <v>9</v>
      </c>
      <c r="W24" s="12">
        <f t="shared" si="11"/>
        <v>44.1</v>
      </c>
    </row>
    <row r="25" spans="1:27" ht="15.75" x14ac:dyDescent="0.3">
      <c r="A25" s="8" t="s">
        <v>21</v>
      </c>
      <c r="B25" s="22" t="s">
        <v>28</v>
      </c>
      <c r="C25" s="37">
        <f t="shared" si="0"/>
        <v>0</v>
      </c>
      <c r="D25" s="9">
        <f t="shared" si="0"/>
        <v>0</v>
      </c>
      <c r="E25" s="7">
        <f>4.42*D25</f>
        <v>0</v>
      </c>
      <c r="F25" s="37">
        <f t="shared" si="1"/>
        <v>0</v>
      </c>
      <c r="G25" s="9">
        <f t="shared" si="1"/>
        <v>0</v>
      </c>
      <c r="H25" s="7">
        <f>4.42*G25</f>
        <v>0</v>
      </c>
      <c r="I25" s="65">
        <f t="shared" si="2"/>
        <v>0</v>
      </c>
      <c r="J25" s="9">
        <f t="shared" si="2"/>
        <v>0</v>
      </c>
      <c r="K25" s="7">
        <f>4.42*J25</f>
        <v>0</v>
      </c>
      <c r="L25" s="65">
        <f t="shared" si="3"/>
        <v>0</v>
      </c>
      <c r="M25" s="9">
        <f t="shared" si="4"/>
        <v>0</v>
      </c>
      <c r="N25" s="7">
        <f>4.42*M25</f>
        <v>0</v>
      </c>
      <c r="O25" s="65">
        <f t="shared" ref="O25" si="44">O88+O152</f>
        <v>0</v>
      </c>
      <c r="P25" s="64">
        <f t="shared" si="6"/>
        <v>0</v>
      </c>
      <c r="Q25" s="67">
        <f>4.42*P25</f>
        <v>0</v>
      </c>
      <c r="R25" s="65">
        <f t="shared" ref="R25" si="45">R88+R152</f>
        <v>0</v>
      </c>
      <c r="S25" s="64">
        <f t="shared" si="10"/>
        <v>0</v>
      </c>
      <c r="T25" s="7">
        <f>4.42*S25</f>
        <v>0</v>
      </c>
      <c r="U25" s="30">
        <f t="shared" si="11"/>
        <v>0</v>
      </c>
      <c r="V25" s="30">
        <f t="shared" si="11"/>
        <v>0</v>
      </c>
      <c r="W25" s="12">
        <f t="shared" si="11"/>
        <v>0</v>
      </c>
    </row>
    <row r="26" spans="1:27" ht="15.75" x14ac:dyDescent="0.3">
      <c r="A26" s="10" t="s">
        <v>22</v>
      </c>
      <c r="B26" s="22" t="s">
        <v>25</v>
      </c>
      <c r="C26" s="46">
        <f t="shared" si="0"/>
        <v>0</v>
      </c>
      <c r="D26" s="11">
        <f t="shared" si="0"/>
        <v>0</v>
      </c>
      <c r="E26" s="7">
        <f>4.35*D26</f>
        <v>0</v>
      </c>
      <c r="F26" s="46">
        <f t="shared" si="1"/>
        <v>0</v>
      </c>
      <c r="G26" s="11">
        <f t="shared" si="1"/>
        <v>0</v>
      </c>
      <c r="H26" s="7">
        <f>4.35*G26</f>
        <v>0</v>
      </c>
      <c r="I26" s="65">
        <f t="shared" si="2"/>
        <v>0</v>
      </c>
      <c r="J26" s="11">
        <f t="shared" si="2"/>
        <v>0</v>
      </c>
      <c r="K26" s="7">
        <f>4.35*J26</f>
        <v>0</v>
      </c>
      <c r="L26" s="65">
        <f t="shared" si="3"/>
        <v>0</v>
      </c>
      <c r="M26" s="11">
        <f t="shared" si="4"/>
        <v>0</v>
      </c>
      <c r="N26" s="7">
        <f>4.35*M26</f>
        <v>0</v>
      </c>
      <c r="O26" s="65">
        <f t="shared" ref="O26" si="46">O89+O153</f>
        <v>0</v>
      </c>
      <c r="P26" s="64">
        <f t="shared" si="6"/>
        <v>0</v>
      </c>
      <c r="Q26" s="67">
        <f>4.35*P26</f>
        <v>0</v>
      </c>
      <c r="R26" s="65">
        <f t="shared" ref="R26" si="47">R89+R153</f>
        <v>0</v>
      </c>
      <c r="S26" s="78">
        <f t="shared" si="10"/>
        <v>0</v>
      </c>
      <c r="T26" s="7">
        <f>4.35*S26</f>
        <v>0</v>
      </c>
      <c r="U26" s="30">
        <f t="shared" si="11"/>
        <v>0</v>
      </c>
      <c r="V26" s="30">
        <f t="shared" si="11"/>
        <v>0</v>
      </c>
      <c r="W26" s="12">
        <f t="shared" si="11"/>
        <v>0</v>
      </c>
    </row>
    <row r="27" spans="1:27" ht="16.5" thickBot="1" x14ac:dyDescent="0.35">
      <c r="A27" s="50">
        <v>21</v>
      </c>
      <c r="B27" s="22" t="s">
        <v>39</v>
      </c>
      <c r="C27" s="46">
        <f t="shared" si="0"/>
        <v>0</v>
      </c>
      <c r="D27" s="11">
        <f t="shared" si="0"/>
        <v>0</v>
      </c>
      <c r="E27" s="7">
        <f>0*D27</f>
        <v>0</v>
      </c>
      <c r="F27" s="46">
        <f t="shared" si="1"/>
        <v>0</v>
      </c>
      <c r="G27" s="11">
        <f t="shared" si="1"/>
        <v>0</v>
      </c>
      <c r="H27" s="7">
        <f>0*G27</f>
        <v>0</v>
      </c>
      <c r="I27" s="81">
        <f t="shared" si="2"/>
        <v>0</v>
      </c>
      <c r="J27" s="11">
        <f t="shared" si="2"/>
        <v>0</v>
      </c>
      <c r="K27" s="7">
        <f>0*J27</f>
        <v>0</v>
      </c>
      <c r="L27" s="81">
        <f t="shared" si="3"/>
        <v>0</v>
      </c>
      <c r="M27" s="11">
        <v>0</v>
      </c>
      <c r="N27" s="7">
        <f>0*M27</f>
        <v>0</v>
      </c>
      <c r="O27" s="81">
        <f t="shared" ref="O27" si="48">O90+O154</f>
        <v>0</v>
      </c>
      <c r="P27" s="64">
        <f t="shared" si="6"/>
        <v>0</v>
      </c>
      <c r="Q27" s="67">
        <f>0*P27</f>
        <v>0</v>
      </c>
      <c r="R27" s="81">
        <f t="shared" ref="R27" si="49">R90+R154</f>
        <v>0</v>
      </c>
      <c r="S27" s="78">
        <f t="shared" si="10"/>
        <v>0</v>
      </c>
      <c r="T27" s="7">
        <f>0*S27</f>
        <v>0</v>
      </c>
      <c r="U27" s="30">
        <f>C27+F27+I27+L27+O27+R27</f>
        <v>0</v>
      </c>
      <c r="V27" s="30">
        <f>D27+G27+J27+M27+P27+S27</f>
        <v>0</v>
      </c>
      <c r="W27" s="12">
        <f>E27+H27+K27+N27+Q27+T27</f>
        <v>0</v>
      </c>
    </row>
    <row r="28" spans="1:27" ht="17.25" thickTop="1" thickBot="1" x14ac:dyDescent="0.35">
      <c r="A28" s="3"/>
      <c r="B28" s="23" t="s">
        <v>57</v>
      </c>
      <c r="C28" s="28">
        <f>SUM(C7:C27)</f>
        <v>58</v>
      </c>
      <c r="D28" s="15">
        <f>SUM(D7:D27)</f>
        <v>107</v>
      </c>
      <c r="E28" s="23">
        <f>SUM(E7:E27)</f>
        <v>478.91000000000008</v>
      </c>
      <c r="F28" s="28">
        <f t="shared" ref="F28:W28" si="50">SUM(F7:F27)</f>
        <v>86</v>
      </c>
      <c r="G28" s="15">
        <f t="shared" si="50"/>
        <v>133</v>
      </c>
      <c r="H28" s="23">
        <f t="shared" si="50"/>
        <v>378.75</v>
      </c>
      <c r="I28" s="60">
        <f t="shared" si="50"/>
        <v>1068</v>
      </c>
      <c r="J28" s="15">
        <f>SUM(J7:J27)</f>
        <v>15</v>
      </c>
      <c r="K28" s="23">
        <f t="shared" si="50"/>
        <v>51.22</v>
      </c>
      <c r="L28" s="54">
        <f t="shared" si="50"/>
        <v>12</v>
      </c>
      <c r="M28" s="15">
        <f>SUM(M7:M27)</f>
        <v>52</v>
      </c>
      <c r="N28" s="23">
        <f t="shared" si="50"/>
        <v>233.58</v>
      </c>
      <c r="O28" s="60">
        <f t="shared" si="50"/>
        <v>0</v>
      </c>
      <c r="P28" s="64">
        <f>SUM(P7:P27)</f>
        <v>75</v>
      </c>
      <c r="Q28" s="91">
        <f t="shared" si="50"/>
        <v>408.18</v>
      </c>
      <c r="R28" s="60">
        <f t="shared" si="50"/>
        <v>95</v>
      </c>
      <c r="S28" s="73">
        <f t="shared" si="50"/>
        <v>99</v>
      </c>
      <c r="T28" s="23">
        <f t="shared" si="50"/>
        <v>572.17999999999995</v>
      </c>
      <c r="U28" s="28">
        <f t="shared" si="50"/>
        <v>1319</v>
      </c>
      <c r="V28" s="15">
        <f>SUM(V7:V27)</f>
        <v>481</v>
      </c>
      <c r="W28" s="16">
        <f t="shared" si="50"/>
        <v>2122.8200000000002</v>
      </c>
    </row>
    <row r="29" spans="1:27" ht="17.25" thickTop="1" thickBot="1" x14ac:dyDescent="0.35">
      <c r="A29" s="17"/>
      <c r="B29" s="24" t="s">
        <v>58</v>
      </c>
      <c r="C29" s="17">
        <f>C28</f>
        <v>58</v>
      </c>
      <c r="D29" s="18">
        <f>D28</f>
        <v>107</v>
      </c>
      <c r="E29" s="24">
        <f>E28</f>
        <v>478.91000000000008</v>
      </c>
      <c r="F29" s="17">
        <f t="shared" ref="F29:T29" si="51">C29+F28</f>
        <v>144</v>
      </c>
      <c r="G29" s="18">
        <f>D29+G28</f>
        <v>240</v>
      </c>
      <c r="H29" s="19">
        <f t="shared" si="51"/>
        <v>857.66000000000008</v>
      </c>
      <c r="I29" s="61">
        <f t="shared" si="51"/>
        <v>1212</v>
      </c>
      <c r="J29" s="18">
        <f>G29+J28</f>
        <v>255</v>
      </c>
      <c r="K29" s="19">
        <f t="shared" si="51"/>
        <v>908.88000000000011</v>
      </c>
      <c r="L29" s="17">
        <f t="shared" si="51"/>
        <v>1224</v>
      </c>
      <c r="M29" s="18">
        <f>J29+M28</f>
        <v>307</v>
      </c>
      <c r="N29" s="19">
        <f t="shared" si="51"/>
        <v>1142.46</v>
      </c>
      <c r="O29" s="61">
        <f t="shared" si="51"/>
        <v>1224</v>
      </c>
      <c r="P29" s="78">
        <f>M29+P28</f>
        <v>382</v>
      </c>
      <c r="Q29" s="101">
        <f t="shared" si="51"/>
        <v>1550.64</v>
      </c>
      <c r="R29" s="61">
        <f t="shared" si="51"/>
        <v>1319</v>
      </c>
      <c r="S29" s="79">
        <f t="shared" si="51"/>
        <v>481</v>
      </c>
      <c r="T29" s="24">
        <f t="shared" si="51"/>
        <v>2122.8200000000002</v>
      </c>
      <c r="U29" s="17"/>
      <c r="V29" s="18"/>
      <c r="W29" s="19"/>
    </row>
    <row r="30" spans="1:27" ht="16.5" thickTop="1" x14ac:dyDescent="0.3">
      <c r="A30" s="2"/>
      <c r="B30" s="2" t="s">
        <v>52</v>
      </c>
      <c r="C30" s="2" t="s">
        <v>53</v>
      </c>
      <c r="D30" s="2"/>
      <c r="E30" s="2"/>
      <c r="F30" s="2"/>
      <c r="G30" s="2"/>
      <c r="H30" s="2"/>
      <c r="I30" s="62"/>
      <c r="J30" s="2"/>
      <c r="K30" s="2"/>
      <c r="L30" s="2"/>
      <c r="M30" s="2"/>
      <c r="N30" s="2"/>
      <c r="O30" s="62"/>
      <c r="P30" s="102"/>
      <c r="Q30" s="62"/>
      <c r="R30" s="62"/>
      <c r="S30" s="62"/>
      <c r="T30" s="2"/>
      <c r="U30" s="2"/>
      <c r="V30" s="2"/>
      <c r="W30" s="2"/>
    </row>
    <row r="31" spans="1:27" ht="15.75" x14ac:dyDescent="0.3">
      <c r="A31" s="2"/>
      <c r="B31" s="2"/>
      <c r="C31" s="2" t="s">
        <v>54</v>
      </c>
      <c r="D31" s="2"/>
      <c r="E31" s="2"/>
      <c r="F31" s="2"/>
      <c r="G31" s="2"/>
      <c r="H31" s="2"/>
      <c r="I31" s="62"/>
      <c r="J31" s="2"/>
      <c r="K31" s="2"/>
      <c r="L31" s="2"/>
      <c r="M31" s="2"/>
      <c r="N31" s="2"/>
      <c r="O31" s="62"/>
      <c r="P31" s="62"/>
      <c r="Q31" s="62"/>
      <c r="R31" s="62"/>
      <c r="S31" s="62"/>
      <c r="T31" s="2"/>
      <c r="U31" s="2"/>
      <c r="V31" s="2"/>
      <c r="W31" s="2"/>
    </row>
    <row r="32" spans="1:27" ht="15.75" x14ac:dyDescent="0.3">
      <c r="A32" s="2"/>
      <c r="B32" s="2"/>
      <c r="C32" s="2" t="s">
        <v>105</v>
      </c>
      <c r="D32" s="2"/>
      <c r="E32" s="2"/>
      <c r="F32" s="2"/>
      <c r="G32" s="2"/>
      <c r="H32" s="2"/>
      <c r="I32" s="62"/>
      <c r="J32" s="2"/>
      <c r="K32" s="2"/>
      <c r="L32" s="2"/>
      <c r="M32" s="2"/>
      <c r="N32" s="2"/>
      <c r="O32" s="62"/>
      <c r="P32" s="62"/>
      <c r="Q32" s="62"/>
      <c r="R32" s="62"/>
      <c r="S32" s="62"/>
      <c r="T32" s="2"/>
      <c r="U32" s="2"/>
      <c r="V32" s="2"/>
      <c r="W32" s="2"/>
    </row>
    <row r="33" spans="1:23" ht="16.5" thickBot="1" x14ac:dyDescent="0.35">
      <c r="A33" s="2"/>
      <c r="B33" s="1" t="s">
        <v>55</v>
      </c>
      <c r="C33" s="1" t="s">
        <v>60</v>
      </c>
      <c r="D33" s="2"/>
      <c r="E33" s="2"/>
      <c r="F33" s="2"/>
      <c r="G33" s="2"/>
      <c r="H33" s="2"/>
      <c r="I33" s="62"/>
      <c r="J33" s="2"/>
      <c r="K33" s="2"/>
      <c r="L33" s="2"/>
      <c r="M33" s="2"/>
      <c r="N33" s="2"/>
      <c r="O33" s="62"/>
      <c r="P33" s="62"/>
      <c r="Q33" s="62"/>
      <c r="R33" s="62"/>
      <c r="S33" s="62"/>
      <c r="T33" s="2"/>
      <c r="U33" s="2"/>
      <c r="V33" s="2"/>
      <c r="W33" s="2"/>
    </row>
    <row r="34" spans="1:23" ht="16.5" thickTop="1" x14ac:dyDescent="0.3">
      <c r="A34" s="262" t="s">
        <v>0</v>
      </c>
      <c r="B34" s="265" t="s">
        <v>1</v>
      </c>
      <c r="C34" s="268" t="s">
        <v>40</v>
      </c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70"/>
      <c r="U34" s="271" t="s">
        <v>61</v>
      </c>
      <c r="V34" s="271"/>
      <c r="W34" s="272"/>
    </row>
    <row r="35" spans="1:23" ht="15.75" x14ac:dyDescent="0.3">
      <c r="A35" s="263"/>
      <c r="B35" s="266"/>
      <c r="C35" s="259" t="s">
        <v>62</v>
      </c>
      <c r="D35" s="275"/>
      <c r="E35" s="275"/>
      <c r="F35" s="255" t="s">
        <v>63</v>
      </c>
      <c r="G35" s="256"/>
      <c r="H35" s="257"/>
      <c r="I35" s="256" t="s">
        <v>64</v>
      </c>
      <c r="J35" s="256"/>
      <c r="K35" s="256"/>
      <c r="L35" s="255" t="s">
        <v>65</v>
      </c>
      <c r="M35" s="256"/>
      <c r="N35" s="257"/>
      <c r="O35" s="276" t="s">
        <v>66</v>
      </c>
      <c r="P35" s="276"/>
      <c r="Q35" s="276"/>
      <c r="R35" s="255" t="s">
        <v>67</v>
      </c>
      <c r="S35" s="256"/>
      <c r="T35" s="257"/>
      <c r="U35" s="273"/>
      <c r="V35" s="273"/>
      <c r="W35" s="274"/>
    </row>
    <row r="36" spans="1:23" ht="16.5" thickBot="1" x14ac:dyDescent="0.35">
      <c r="A36" s="264"/>
      <c r="B36" s="267"/>
      <c r="C36" s="43" t="s">
        <v>47</v>
      </c>
      <c r="D36" s="44" t="s">
        <v>48</v>
      </c>
      <c r="E36" s="45" t="s">
        <v>103</v>
      </c>
      <c r="F36" s="43" t="s">
        <v>47</v>
      </c>
      <c r="G36" s="44" t="s">
        <v>48</v>
      </c>
      <c r="H36" s="45" t="s">
        <v>103</v>
      </c>
      <c r="I36" s="55" t="s">
        <v>47</v>
      </c>
      <c r="J36" s="44" t="s">
        <v>48</v>
      </c>
      <c r="K36" s="45" t="s">
        <v>103</v>
      </c>
      <c r="L36" s="43" t="s">
        <v>47</v>
      </c>
      <c r="M36" s="44" t="s">
        <v>48</v>
      </c>
      <c r="N36" s="45" t="s">
        <v>103</v>
      </c>
      <c r="O36" s="55" t="s">
        <v>47</v>
      </c>
      <c r="P36" s="75" t="s">
        <v>48</v>
      </c>
      <c r="Q36" s="99" t="s">
        <v>103</v>
      </c>
      <c r="R36" s="55" t="s">
        <v>47</v>
      </c>
      <c r="S36" s="75" t="s">
        <v>48</v>
      </c>
      <c r="T36" s="45" t="s">
        <v>103</v>
      </c>
      <c r="U36" s="43" t="s">
        <v>47</v>
      </c>
      <c r="V36" s="44" t="s">
        <v>48</v>
      </c>
      <c r="W36" s="45" t="s">
        <v>103</v>
      </c>
    </row>
    <row r="37" spans="1:23" ht="17.25" thickTop="1" thickBot="1" x14ac:dyDescent="0.35">
      <c r="A37" s="3" t="s">
        <v>3</v>
      </c>
      <c r="B37" s="20" t="s">
        <v>4</v>
      </c>
      <c r="C37" s="3" t="s">
        <v>68</v>
      </c>
      <c r="D37" s="4" t="s">
        <v>69</v>
      </c>
      <c r="E37" s="5" t="s">
        <v>70</v>
      </c>
      <c r="F37" s="3" t="s">
        <v>71</v>
      </c>
      <c r="G37" s="4" t="s">
        <v>72</v>
      </c>
      <c r="H37" s="5" t="s">
        <v>73</v>
      </c>
      <c r="I37" s="56" t="s">
        <v>74</v>
      </c>
      <c r="J37" s="4" t="s">
        <v>75</v>
      </c>
      <c r="K37" s="5" t="s">
        <v>76</v>
      </c>
      <c r="L37" s="3" t="s">
        <v>77</v>
      </c>
      <c r="M37" s="4" t="s">
        <v>78</v>
      </c>
      <c r="N37" s="5" t="s">
        <v>79</v>
      </c>
      <c r="O37" s="56" t="s">
        <v>80</v>
      </c>
      <c r="P37" s="76" t="s">
        <v>81</v>
      </c>
      <c r="Q37" s="103" t="s">
        <v>82</v>
      </c>
      <c r="R37" s="56" t="s">
        <v>83</v>
      </c>
      <c r="S37" s="76" t="s">
        <v>84</v>
      </c>
      <c r="T37" s="5" t="s">
        <v>85</v>
      </c>
      <c r="U37" s="3" t="s">
        <v>86</v>
      </c>
      <c r="V37" s="4" t="s">
        <v>87</v>
      </c>
      <c r="W37" s="5" t="s">
        <v>88</v>
      </c>
    </row>
    <row r="38" spans="1:23" ht="16.5" thickTop="1" x14ac:dyDescent="0.3">
      <c r="A38" s="6" t="s">
        <v>3</v>
      </c>
      <c r="B38" s="21" t="s">
        <v>23</v>
      </c>
      <c r="C38" s="36">
        <f t="shared" ref="C38:C57" si="52">C102+C166</f>
        <v>27</v>
      </c>
      <c r="D38" s="9">
        <f t="shared" ref="D38:D58" si="53">D102+D166</f>
        <v>0</v>
      </c>
      <c r="E38" s="7">
        <f>4.36*D38</f>
        <v>0</v>
      </c>
      <c r="F38" s="36">
        <f t="shared" ref="F38:G58" si="54">F102+F166</f>
        <v>0</v>
      </c>
      <c r="G38" s="34">
        <f t="shared" si="54"/>
        <v>0</v>
      </c>
      <c r="H38" s="7">
        <f>4.36*G38</f>
        <v>0</v>
      </c>
      <c r="I38" s="57">
        <f t="shared" ref="I38:J58" si="55">I102+I166</f>
        <v>0</v>
      </c>
      <c r="J38" s="34">
        <f t="shared" si="55"/>
        <v>2</v>
      </c>
      <c r="K38" s="7">
        <f>4.36*J38</f>
        <v>8.7200000000000006</v>
      </c>
      <c r="L38" s="36">
        <f t="shared" ref="L38:M58" si="56">L102+L166</f>
        <v>0</v>
      </c>
      <c r="M38" s="34">
        <f t="shared" si="56"/>
        <v>32</v>
      </c>
      <c r="N38" s="7">
        <f>4.36*M38</f>
        <v>139.52000000000001</v>
      </c>
      <c r="O38" s="57">
        <f t="shared" ref="O38:P58" si="57">O102+O166</f>
        <v>0</v>
      </c>
      <c r="P38" s="77">
        <f t="shared" si="57"/>
        <v>0</v>
      </c>
      <c r="Q38" s="67">
        <f>4.36*P38</f>
        <v>0</v>
      </c>
      <c r="R38" s="57">
        <f t="shared" ref="R38:S58" si="58">R102+R166</f>
        <v>0</v>
      </c>
      <c r="S38" s="77">
        <f t="shared" si="58"/>
        <v>0</v>
      </c>
      <c r="T38" s="7">
        <f>4.36*S38</f>
        <v>0</v>
      </c>
      <c r="U38" s="30">
        <f t="shared" ref="U38:W53" si="59">U7+C38+F38+I38+L38+O38+R38</f>
        <v>58</v>
      </c>
      <c r="V38" s="30">
        <f>V7+D38+G38+J38+M38+P38+S38</f>
        <v>86</v>
      </c>
      <c r="W38" s="40">
        <f t="shared" si="59"/>
        <v>374.96000000000004</v>
      </c>
    </row>
    <row r="39" spans="1:23" ht="15.75" x14ac:dyDescent="0.3">
      <c r="A39" s="8" t="s">
        <v>4</v>
      </c>
      <c r="B39" s="22" t="s">
        <v>29</v>
      </c>
      <c r="C39" s="37">
        <f t="shared" si="52"/>
        <v>0</v>
      </c>
      <c r="D39" s="9">
        <f t="shared" si="53"/>
        <v>0</v>
      </c>
      <c r="E39" s="7">
        <f>3.05*D39</f>
        <v>0</v>
      </c>
      <c r="F39" s="37">
        <f t="shared" si="54"/>
        <v>0</v>
      </c>
      <c r="G39" s="9">
        <f t="shared" si="54"/>
        <v>0</v>
      </c>
      <c r="H39" s="7">
        <f>3.05*G39</f>
        <v>0</v>
      </c>
      <c r="I39" s="58">
        <f t="shared" si="55"/>
        <v>10</v>
      </c>
      <c r="J39" s="9">
        <f t="shared" si="55"/>
        <v>10</v>
      </c>
      <c r="K39" s="7">
        <f>3.05*J39</f>
        <v>30.5</v>
      </c>
      <c r="L39" s="37">
        <f t="shared" si="56"/>
        <v>0</v>
      </c>
      <c r="M39" s="9">
        <f t="shared" si="56"/>
        <v>0</v>
      </c>
      <c r="N39" s="7">
        <f>3.05*M39</f>
        <v>0</v>
      </c>
      <c r="O39" s="58">
        <f t="shared" si="57"/>
        <v>0</v>
      </c>
      <c r="P39" s="64">
        <f t="shared" si="57"/>
        <v>0</v>
      </c>
      <c r="Q39" s="67">
        <f>3.05*P39</f>
        <v>0</v>
      </c>
      <c r="R39" s="58">
        <f t="shared" si="58"/>
        <v>0</v>
      </c>
      <c r="S39" s="64">
        <f t="shared" si="58"/>
        <v>0</v>
      </c>
      <c r="T39" s="7">
        <f>3.05*S39</f>
        <v>0</v>
      </c>
      <c r="U39" s="30">
        <f t="shared" si="59"/>
        <v>20</v>
      </c>
      <c r="V39" s="30">
        <f t="shared" si="59"/>
        <v>10</v>
      </c>
      <c r="W39" s="12">
        <f t="shared" si="59"/>
        <v>30.5</v>
      </c>
    </row>
    <row r="40" spans="1:23" ht="15.75" x14ac:dyDescent="0.3">
      <c r="A40" s="8" t="s">
        <v>5</v>
      </c>
      <c r="B40" s="22" t="s">
        <v>30</v>
      </c>
      <c r="C40" s="37">
        <f t="shared" si="52"/>
        <v>0</v>
      </c>
      <c r="D40" s="9">
        <f t="shared" si="53"/>
        <v>0</v>
      </c>
      <c r="E40" s="7">
        <f>0*D40</f>
        <v>0</v>
      </c>
      <c r="F40" s="37">
        <f t="shared" si="54"/>
        <v>0</v>
      </c>
      <c r="G40" s="9">
        <f t="shared" si="54"/>
        <v>0</v>
      </c>
      <c r="H40" s="7">
        <f>0*G40</f>
        <v>0</v>
      </c>
      <c r="I40" s="58">
        <f t="shared" si="55"/>
        <v>0</v>
      </c>
      <c r="J40" s="9">
        <f t="shared" si="55"/>
        <v>0</v>
      </c>
      <c r="K40" s="7">
        <f>0*J40</f>
        <v>0</v>
      </c>
      <c r="L40" s="37">
        <f t="shared" si="56"/>
        <v>0</v>
      </c>
      <c r="M40" s="9">
        <f t="shared" si="56"/>
        <v>0</v>
      </c>
      <c r="N40" s="7">
        <f>0*M40</f>
        <v>0</v>
      </c>
      <c r="O40" s="58">
        <f t="shared" si="57"/>
        <v>0</v>
      </c>
      <c r="P40" s="64">
        <f t="shared" si="57"/>
        <v>0</v>
      </c>
      <c r="Q40" s="67">
        <f>0*P40</f>
        <v>0</v>
      </c>
      <c r="R40" s="58">
        <f t="shared" si="58"/>
        <v>0</v>
      </c>
      <c r="S40" s="64">
        <f t="shared" si="58"/>
        <v>0</v>
      </c>
      <c r="T40" s="7">
        <f>0*S40</f>
        <v>0</v>
      </c>
      <c r="U40" s="30">
        <f t="shared" si="59"/>
        <v>0</v>
      </c>
      <c r="V40" s="30">
        <f t="shared" si="59"/>
        <v>0</v>
      </c>
      <c r="W40" s="12">
        <f t="shared" si="59"/>
        <v>0</v>
      </c>
    </row>
    <row r="41" spans="1:23" ht="15.75" x14ac:dyDescent="0.3">
      <c r="A41" s="8" t="s">
        <v>6</v>
      </c>
      <c r="B41" s="22" t="s">
        <v>38</v>
      </c>
      <c r="C41" s="37">
        <f t="shared" si="52"/>
        <v>0</v>
      </c>
      <c r="D41" s="9">
        <f t="shared" si="53"/>
        <v>0</v>
      </c>
      <c r="E41" s="7">
        <f>0*D41</f>
        <v>0</v>
      </c>
      <c r="F41" s="37">
        <f t="shared" si="54"/>
        <v>0</v>
      </c>
      <c r="G41" s="9">
        <f t="shared" si="54"/>
        <v>0</v>
      </c>
      <c r="H41" s="7">
        <f>0*G41</f>
        <v>0</v>
      </c>
      <c r="I41" s="58">
        <f t="shared" si="55"/>
        <v>0</v>
      </c>
      <c r="J41" s="9">
        <f t="shared" si="55"/>
        <v>0</v>
      </c>
      <c r="K41" s="7">
        <f>0*J41</f>
        <v>0</v>
      </c>
      <c r="L41" s="37">
        <f t="shared" si="56"/>
        <v>0</v>
      </c>
      <c r="M41" s="9">
        <f t="shared" si="56"/>
        <v>0</v>
      </c>
      <c r="N41" s="7">
        <f>0*M41</f>
        <v>0</v>
      </c>
      <c r="O41" s="58">
        <f t="shared" si="57"/>
        <v>0</v>
      </c>
      <c r="P41" s="64">
        <f t="shared" si="57"/>
        <v>0</v>
      </c>
      <c r="Q41" s="67">
        <f>0*P41</f>
        <v>0</v>
      </c>
      <c r="R41" s="58">
        <f t="shared" si="58"/>
        <v>0</v>
      </c>
      <c r="S41" s="64">
        <f t="shared" si="58"/>
        <v>0</v>
      </c>
      <c r="T41" s="7">
        <f>0*S41</f>
        <v>0</v>
      </c>
      <c r="U41" s="30">
        <f t="shared" si="59"/>
        <v>0</v>
      </c>
      <c r="V41" s="30">
        <f t="shared" si="59"/>
        <v>0</v>
      </c>
      <c r="W41" s="12">
        <f t="shared" si="59"/>
        <v>0</v>
      </c>
    </row>
    <row r="42" spans="1:23" ht="15.75" x14ac:dyDescent="0.3">
      <c r="A42" s="8" t="s">
        <v>7</v>
      </c>
      <c r="B42" s="22" t="s">
        <v>36</v>
      </c>
      <c r="C42" s="37">
        <f t="shared" si="52"/>
        <v>0</v>
      </c>
      <c r="D42" s="9">
        <f t="shared" si="53"/>
        <v>0</v>
      </c>
      <c r="E42" s="7">
        <f>0*D42</f>
        <v>0</v>
      </c>
      <c r="F42" s="37">
        <f t="shared" si="54"/>
        <v>0</v>
      </c>
      <c r="G42" s="9">
        <f t="shared" si="54"/>
        <v>0</v>
      </c>
      <c r="H42" s="7">
        <f>0*G42</f>
        <v>0</v>
      </c>
      <c r="I42" s="58">
        <f t="shared" si="55"/>
        <v>0</v>
      </c>
      <c r="J42" s="9">
        <f t="shared" si="55"/>
        <v>0</v>
      </c>
      <c r="K42" s="7">
        <f>0*J42</f>
        <v>0</v>
      </c>
      <c r="L42" s="37">
        <f t="shared" si="56"/>
        <v>0</v>
      </c>
      <c r="M42" s="9">
        <f t="shared" si="56"/>
        <v>0</v>
      </c>
      <c r="N42" s="7">
        <f>0*M42</f>
        <v>0</v>
      </c>
      <c r="O42" s="58">
        <f t="shared" si="57"/>
        <v>0</v>
      </c>
      <c r="P42" s="64">
        <f t="shared" si="57"/>
        <v>0</v>
      </c>
      <c r="Q42" s="67">
        <f>0*P42</f>
        <v>0</v>
      </c>
      <c r="R42" s="58">
        <f t="shared" si="58"/>
        <v>0</v>
      </c>
      <c r="S42" s="64">
        <f t="shared" si="58"/>
        <v>0</v>
      </c>
      <c r="T42" s="7">
        <f>0*S42</f>
        <v>0</v>
      </c>
      <c r="U42" s="30">
        <f t="shared" si="59"/>
        <v>0</v>
      </c>
      <c r="V42" s="30">
        <f t="shared" si="59"/>
        <v>0</v>
      </c>
      <c r="W42" s="12">
        <f t="shared" si="59"/>
        <v>0</v>
      </c>
    </row>
    <row r="43" spans="1:23" ht="15.75" x14ac:dyDescent="0.3">
      <c r="A43" s="8" t="s">
        <v>8</v>
      </c>
      <c r="B43" s="22" t="s">
        <v>24</v>
      </c>
      <c r="C43" s="37">
        <f t="shared" si="52"/>
        <v>0</v>
      </c>
      <c r="D43" s="9">
        <f t="shared" si="53"/>
        <v>0</v>
      </c>
      <c r="E43" s="7">
        <f>2.9*D43</f>
        <v>0</v>
      </c>
      <c r="F43" s="37">
        <f t="shared" si="54"/>
        <v>0</v>
      </c>
      <c r="G43" s="9">
        <f t="shared" si="54"/>
        <v>0</v>
      </c>
      <c r="H43" s="7">
        <f>2.9*G43</f>
        <v>0</v>
      </c>
      <c r="I43" s="58">
        <f t="shared" si="55"/>
        <v>4</v>
      </c>
      <c r="J43" s="9">
        <f t="shared" si="55"/>
        <v>0</v>
      </c>
      <c r="K43" s="7">
        <f>2.9*J43</f>
        <v>0</v>
      </c>
      <c r="L43" s="37">
        <f t="shared" si="56"/>
        <v>13</v>
      </c>
      <c r="M43" s="9">
        <f t="shared" si="56"/>
        <v>0</v>
      </c>
      <c r="N43" s="7">
        <f>2.9*M43</f>
        <v>0</v>
      </c>
      <c r="O43" s="58">
        <f t="shared" si="57"/>
        <v>0</v>
      </c>
      <c r="P43" s="64">
        <f t="shared" si="57"/>
        <v>0</v>
      </c>
      <c r="Q43" s="67">
        <f>2.9*P43</f>
        <v>0</v>
      </c>
      <c r="R43" s="58">
        <f t="shared" si="58"/>
        <v>0</v>
      </c>
      <c r="S43" s="64">
        <f t="shared" si="58"/>
        <v>0</v>
      </c>
      <c r="T43" s="7">
        <f>2.9*S43</f>
        <v>0</v>
      </c>
      <c r="U43" s="30">
        <f t="shared" si="59"/>
        <v>17</v>
      </c>
      <c r="V43" s="30">
        <f t="shared" si="59"/>
        <v>10</v>
      </c>
      <c r="W43" s="12">
        <f t="shared" si="59"/>
        <v>29</v>
      </c>
    </row>
    <row r="44" spans="1:23" ht="15.75" x14ac:dyDescent="0.3">
      <c r="A44" s="8" t="s">
        <v>9</v>
      </c>
      <c r="B44" s="22" t="s">
        <v>96</v>
      </c>
      <c r="C44" s="37">
        <f t="shared" si="52"/>
        <v>0</v>
      </c>
      <c r="D44" s="9">
        <f t="shared" si="53"/>
        <v>0</v>
      </c>
      <c r="E44" s="7">
        <f>2.83*D44</f>
        <v>0</v>
      </c>
      <c r="F44" s="37">
        <f t="shared" si="54"/>
        <v>0</v>
      </c>
      <c r="G44" s="9">
        <f t="shared" si="54"/>
        <v>0</v>
      </c>
      <c r="H44" s="7">
        <f>2.83*G44</f>
        <v>0</v>
      </c>
      <c r="I44" s="58">
        <f t="shared" si="55"/>
        <v>0</v>
      </c>
      <c r="J44" s="9">
        <f t="shared" si="55"/>
        <v>0</v>
      </c>
      <c r="K44" s="7">
        <f>2.83*J44</f>
        <v>0</v>
      </c>
      <c r="L44" s="37">
        <f t="shared" si="56"/>
        <v>0</v>
      </c>
      <c r="M44" s="9">
        <f t="shared" si="56"/>
        <v>0</v>
      </c>
      <c r="N44" s="7">
        <f>2.83*M44</f>
        <v>0</v>
      </c>
      <c r="O44" s="58">
        <f t="shared" si="57"/>
        <v>0</v>
      </c>
      <c r="P44" s="64">
        <f t="shared" si="57"/>
        <v>0</v>
      </c>
      <c r="Q44" s="67">
        <f>2.83*P44</f>
        <v>0</v>
      </c>
      <c r="R44" s="58">
        <f t="shared" si="58"/>
        <v>0</v>
      </c>
      <c r="S44" s="64">
        <f t="shared" si="58"/>
        <v>0</v>
      </c>
      <c r="T44" s="7">
        <f>2.83*S44</f>
        <v>0</v>
      </c>
      <c r="U44" s="30">
        <f t="shared" si="59"/>
        <v>0</v>
      </c>
      <c r="V44" s="30">
        <f t="shared" si="59"/>
        <v>0</v>
      </c>
      <c r="W44" s="12">
        <f t="shared" si="59"/>
        <v>0</v>
      </c>
    </row>
    <row r="45" spans="1:23" ht="15.75" x14ac:dyDescent="0.3">
      <c r="A45" s="8" t="s">
        <v>10</v>
      </c>
      <c r="B45" s="22" t="s">
        <v>97</v>
      </c>
      <c r="C45" s="37">
        <f t="shared" si="52"/>
        <v>0</v>
      </c>
      <c r="D45" s="9">
        <f t="shared" si="53"/>
        <v>400</v>
      </c>
      <c r="E45" s="7">
        <f>5.4*D45</f>
        <v>2160</v>
      </c>
      <c r="F45" s="37">
        <f t="shared" si="54"/>
        <v>0</v>
      </c>
      <c r="G45" s="9">
        <f t="shared" si="54"/>
        <v>0</v>
      </c>
      <c r="H45" s="7">
        <f>5.4*G45</f>
        <v>0</v>
      </c>
      <c r="I45" s="58">
        <f t="shared" si="55"/>
        <v>320</v>
      </c>
      <c r="J45" s="9">
        <f t="shared" si="55"/>
        <v>0</v>
      </c>
      <c r="K45" s="7">
        <f>5.4*J45</f>
        <v>0</v>
      </c>
      <c r="L45" s="37">
        <f t="shared" si="56"/>
        <v>35</v>
      </c>
      <c r="M45" s="9">
        <f t="shared" si="56"/>
        <v>0</v>
      </c>
      <c r="N45" s="7">
        <f>5.4*M45</f>
        <v>0</v>
      </c>
      <c r="O45" s="58">
        <f t="shared" si="57"/>
        <v>0</v>
      </c>
      <c r="P45" s="64">
        <f t="shared" si="57"/>
        <v>0</v>
      </c>
      <c r="Q45" s="67">
        <f>5.4*P45</f>
        <v>0</v>
      </c>
      <c r="R45" s="58">
        <f t="shared" si="58"/>
        <v>0</v>
      </c>
      <c r="S45" s="64">
        <f t="shared" si="58"/>
        <v>0</v>
      </c>
      <c r="T45" s="7">
        <f>5.4*S45</f>
        <v>0</v>
      </c>
      <c r="U45" s="30">
        <f t="shared" si="59"/>
        <v>755</v>
      </c>
      <c r="V45" s="30">
        <f t="shared" si="59"/>
        <v>438</v>
      </c>
      <c r="W45" s="12">
        <f t="shared" si="59"/>
        <v>2365.1999999999998</v>
      </c>
    </row>
    <row r="46" spans="1:23" ht="15.75" x14ac:dyDescent="0.3">
      <c r="A46" s="8" t="s">
        <v>11</v>
      </c>
      <c r="B46" s="22" t="s">
        <v>33</v>
      </c>
      <c r="C46" s="37">
        <f t="shared" si="52"/>
        <v>0</v>
      </c>
      <c r="D46" s="9">
        <f t="shared" si="53"/>
        <v>377</v>
      </c>
      <c r="E46" s="7">
        <f>5.03*D46</f>
        <v>1896.3100000000002</v>
      </c>
      <c r="F46" s="37">
        <f t="shared" si="54"/>
        <v>0</v>
      </c>
      <c r="G46" s="9">
        <f t="shared" si="54"/>
        <v>0</v>
      </c>
      <c r="H46" s="7">
        <f>5.03*G46</f>
        <v>0</v>
      </c>
      <c r="I46" s="58">
        <f t="shared" si="55"/>
        <v>325</v>
      </c>
      <c r="J46" s="9">
        <f t="shared" si="55"/>
        <v>0</v>
      </c>
      <c r="K46" s="7">
        <f>5.03*J46</f>
        <v>0</v>
      </c>
      <c r="L46" s="37">
        <f t="shared" si="56"/>
        <v>0</v>
      </c>
      <c r="M46" s="9">
        <f t="shared" si="56"/>
        <v>0</v>
      </c>
      <c r="N46" s="7">
        <f>5.03*M46</f>
        <v>0</v>
      </c>
      <c r="O46" s="58">
        <f t="shared" si="57"/>
        <v>0</v>
      </c>
      <c r="P46" s="64">
        <f t="shared" si="57"/>
        <v>0</v>
      </c>
      <c r="Q46" s="67">
        <f>5.03*P46</f>
        <v>0</v>
      </c>
      <c r="R46" s="58">
        <f t="shared" si="58"/>
        <v>0</v>
      </c>
      <c r="S46" s="64">
        <f t="shared" si="58"/>
        <v>0</v>
      </c>
      <c r="T46" s="7">
        <f>5.03*S46</f>
        <v>0</v>
      </c>
      <c r="U46" s="30">
        <f t="shared" si="59"/>
        <v>702</v>
      </c>
      <c r="V46" s="30">
        <f t="shared" si="59"/>
        <v>377</v>
      </c>
      <c r="W46" s="12">
        <f t="shared" si="59"/>
        <v>1896.3100000000002</v>
      </c>
    </row>
    <row r="47" spans="1:23" ht="15.75" x14ac:dyDescent="0.3">
      <c r="A47" s="8" t="s">
        <v>12</v>
      </c>
      <c r="B47" s="22" t="s">
        <v>27</v>
      </c>
      <c r="C47" s="37">
        <f t="shared" si="52"/>
        <v>0</v>
      </c>
      <c r="D47" s="9">
        <f t="shared" si="53"/>
        <v>0</v>
      </c>
      <c r="E47" s="7">
        <f>4.5*D47</f>
        <v>0</v>
      </c>
      <c r="F47" s="37">
        <f t="shared" si="54"/>
        <v>0</v>
      </c>
      <c r="G47" s="9">
        <f t="shared" si="54"/>
        <v>3</v>
      </c>
      <c r="H47" s="7">
        <f>4.5*G47</f>
        <v>13.5</v>
      </c>
      <c r="I47" s="58">
        <f t="shared" si="55"/>
        <v>0</v>
      </c>
      <c r="J47" s="9">
        <f t="shared" si="55"/>
        <v>51</v>
      </c>
      <c r="K47" s="7">
        <f>4.5*J47</f>
        <v>229.5</v>
      </c>
      <c r="L47" s="37">
        <f t="shared" si="56"/>
        <v>0</v>
      </c>
      <c r="M47" s="9">
        <f t="shared" si="56"/>
        <v>0</v>
      </c>
      <c r="N47" s="7">
        <f>4.5*M47</f>
        <v>0</v>
      </c>
      <c r="O47" s="58">
        <f t="shared" si="57"/>
        <v>0</v>
      </c>
      <c r="P47" s="64">
        <f t="shared" si="57"/>
        <v>0</v>
      </c>
      <c r="Q47" s="67">
        <f>4.5*P47</f>
        <v>0</v>
      </c>
      <c r="R47" s="58">
        <f t="shared" si="58"/>
        <v>0</v>
      </c>
      <c r="S47" s="64">
        <f t="shared" si="58"/>
        <v>0</v>
      </c>
      <c r="T47" s="7">
        <f>4.5*S47</f>
        <v>0</v>
      </c>
      <c r="U47" s="30">
        <f t="shared" si="59"/>
        <v>106</v>
      </c>
      <c r="V47" s="30">
        <f t="shared" si="59"/>
        <v>106</v>
      </c>
      <c r="W47" s="12">
        <f t="shared" si="59"/>
        <v>477</v>
      </c>
    </row>
    <row r="48" spans="1:23" ht="15.75" x14ac:dyDescent="0.3">
      <c r="A48" s="8" t="s">
        <v>13</v>
      </c>
      <c r="B48" s="22" t="s">
        <v>31</v>
      </c>
      <c r="C48" s="37">
        <f t="shared" si="52"/>
        <v>0</v>
      </c>
      <c r="D48" s="9">
        <f t="shared" si="53"/>
        <v>0</v>
      </c>
      <c r="E48" s="7">
        <f>2.85*D48</f>
        <v>0</v>
      </c>
      <c r="F48" s="37">
        <f t="shared" si="54"/>
        <v>50</v>
      </c>
      <c r="G48" s="9">
        <f t="shared" si="54"/>
        <v>0</v>
      </c>
      <c r="H48" s="7">
        <f>2.85*G48</f>
        <v>0</v>
      </c>
      <c r="I48" s="58">
        <f t="shared" si="55"/>
        <v>150</v>
      </c>
      <c r="J48" s="9">
        <f t="shared" si="55"/>
        <v>0</v>
      </c>
      <c r="K48" s="7">
        <f>2.85*J48</f>
        <v>0</v>
      </c>
      <c r="L48" s="37">
        <f t="shared" si="56"/>
        <v>0</v>
      </c>
      <c r="M48" s="9">
        <f t="shared" si="56"/>
        <v>0</v>
      </c>
      <c r="N48" s="7">
        <f>2.85*M48</f>
        <v>0</v>
      </c>
      <c r="O48" s="58">
        <f t="shared" si="57"/>
        <v>0</v>
      </c>
      <c r="P48" s="64">
        <f t="shared" si="57"/>
        <v>0</v>
      </c>
      <c r="Q48" s="67">
        <f>2.85*P48</f>
        <v>0</v>
      </c>
      <c r="R48" s="58">
        <f t="shared" si="58"/>
        <v>0</v>
      </c>
      <c r="S48" s="64">
        <f t="shared" si="58"/>
        <v>0</v>
      </c>
      <c r="T48" s="7">
        <f>2.85*S48</f>
        <v>0</v>
      </c>
      <c r="U48" s="30">
        <f t="shared" si="59"/>
        <v>200</v>
      </c>
      <c r="V48" s="30">
        <f t="shared" si="59"/>
        <v>155</v>
      </c>
      <c r="W48" s="12">
        <f t="shared" si="59"/>
        <v>441.75</v>
      </c>
    </row>
    <row r="49" spans="1:26" ht="15.75" x14ac:dyDescent="0.3">
      <c r="A49" s="8" t="s">
        <v>14</v>
      </c>
      <c r="B49" s="22" t="s">
        <v>32</v>
      </c>
      <c r="C49" s="37">
        <f t="shared" si="52"/>
        <v>0</v>
      </c>
      <c r="D49" s="9">
        <f t="shared" si="53"/>
        <v>0</v>
      </c>
      <c r="E49" s="7">
        <f>2.75*D49</f>
        <v>0</v>
      </c>
      <c r="F49" s="37">
        <f t="shared" si="54"/>
        <v>0</v>
      </c>
      <c r="G49" s="9">
        <f t="shared" si="54"/>
        <v>0</v>
      </c>
      <c r="H49" s="7">
        <f>2.75*G49</f>
        <v>0</v>
      </c>
      <c r="I49" s="58">
        <f t="shared" si="55"/>
        <v>0</v>
      </c>
      <c r="J49" s="9">
        <f t="shared" si="55"/>
        <v>0</v>
      </c>
      <c r="K49" s="7">
        <f>2.75*J49</f>
        <v>0</v>
      </c>
      <c r="L49" s="37">
        <f t="shared" si="56"/>
        <v>0</v>
      </c>
      <c r="M49" s="9">
        <f t="shared" si="56"/>
        <v>0</v>
      </c>
      <c r="N49" s="7">
        <f>2.75*M49</f>
        <v>0</v>
      </c>
      <c r="O49" s="58">
        <f t="shared" si="57"/>
        <v>0</v>
      </c>
      <c r="P49" s="64">
        <f t="shared" si="57"/>
        <v>0</v>
      </c>
      <c r="Q49" s="67">
        <f>2.75*P49</f>
        <v>0</v>
      </c>
      <c r="R49" s="58">
        <f t="shared" si="58"/>
        <v>0</v>
      </c>
      <c r="S49" s="64">
        <f t="shared" si="58"/>
        <v>0</v>
      </c>
      <c r="T49" s="7">
        <f>2.75*S49</f>
        <v>0</v>
      </c>
      <c r="U49" s="30">
        <f t="shared" si="59"/>
        <v>0</v>
      </c>
      <c r="V49" s="30">
        <f t="shared" si="59"/>
        <v>9</v>
      </c>
      <c r="W49" s="12">
        <f t="shared" si="59"/>
        <v>24.75</v>
      </c>
    </row>
    <row r="50" spans="1:26" ht="15.75" x14ac:dyDescent="0.3">
      <c r="A50" s="8" t="s">
        <v>15</v>
      </c>
      <c r="B50" s="22" t="s">
        <v>98</v>
      </c>
      <c r="C50" s="37">
        <f t="shared" si="52"/>
        <v>0</v>
      </c>
      <c r="D50" s="9">
        <f t="shared" si="53"/>
        <v>0</v>
      </c>
      <c r="E50" s="7">
        <f>0*D50</f>
        <v>0</v>
      </c>
      <c r="F50" s="37">
        <f t="shared" si="54"/>
        <v>0</v>
      </c>
      <c r="G50" s="9">
        <f t="shared" si="54"/>
        <v>0</v>
      </c>
      <c r="H50" s="7">
        <f>0*G50</f>
        <v>0</v>
      </c>
      <c r="I50" s="58">
        <f t="shared" si="55"/>
        <v>0</v>
      </c>
      <c r="J50" s="9">
        <f t="shared" si="55"/>
        <v>0</v>
      </c>
      <c r="K50" s="7">
        <f>0*J50</f>
        <v>0</v>
      </c>
      <c r="L50" s="37">
        <f t="shared" si="56"/>
        <v>0</v>
      </c>
      <c r="M50" s="9">
        <f t="shared" si="56"/>
        <v>0</v>
      </c>
      <c r="N50" s="7">
        <f>0*M50</f>
        <v>0</v>
      </c>
      <c r="O50" s="58">
        <f t="shared" si="57"/>
        <v>0</v>
      </c>
      <c r="P50" s="64">
        <f t="shared" si="57"/>
        <v>0</v>
      </c>
      <c r="Q50" s="67">
        <f>0*P50</f>
        <v>0</v>
      </c>
      <c r="R50" s="58">
        <f t="shared" si="58"/>
        <v>0</v>
      </c>
      <c r="S50" s="64">
        <f t="shared" si="58"/>
        <v>0</v>
      </c>
      <c r="T50" s="7">
        <f>0*S50</f>
        <v>0</v>
      </c>
      <c r="U50" s="30">
        <f t="shared" si="59"/>
        <v>0</v>
      </c>
      <c r="V50" s="30">
        <f t="shared" si="59"/>
        <v>0</v>
      </c>
      <c r="W50" s="12">
        <f t="shared" si="59"/>
        <v>0</v>
      </c>
    </row>
    <row r="51" spans="1:26" ht="15.75" x14ac:dyDescent="0.3">
      <c r="A51" s="8" t="s">
        <v>16</v>
      </c>
      <c r="B51" s="22" t="s">
        <v>99</v>
      </c>
      <c r="C51" s="37">
        <f t="shared" si="52"/>
        <v>0</v>
      </c>
      <c r="D51" s="9">
        <f t="shared" si="53"/>
        <v>200</v>
      </c>
      <c r="E51" s="7">
        <f>6.05*D51</f>
        <v>1210</v>
      </c>
      <c r="F51" s="37">
        <f t="shared" si="54"/>
        <v>31</v>
      </c>
      <c r="G51" s="9">
        <f t="shared" si="54"/>
        <v>0</v>
      </c>
      <c r="H51" s="7">
        <f>6.05*G51</f>
        <v>0</v>
      </c>
      <c r="I51" s="58">
        <f t="shared" si="55"/>
        <v>169</v>
      </c>
      <c r="J51" s="9">
        <f t="shared" si="55"/>
        <v>0</v>
      </c>
      <c r="K51" s="7">
        <f>6.05*J51</f>
        <v>0</v>
      </c>
      <c r="L51" s="37">
        <f t="shared" si="56"/>
        <v>63</v>
      </c>
      <c r="M51" s="9">
        <f t="shared" si="56"/>
        <v>0</v>
      </c>
      <c r="N51" s="7">
        <f>6.05*M51</f>
        <v>0</v>
      </c>
      <c r="O51" s="58">
        <f t="shared" si="57"/>
        <v>0</v>
      </c>
      <c r="P51" s="64">
        <f t="shared" si="57"/>
        <v>0</v>
      </c>
      <c r="Q51" s="67">
        <f>6.05*P51</f>
        <v>0</v>
      </c>
      <c r="R51" s="58">
        <f t="shared" si="58"/>
        <v>0</v>
      </c>
      <c r="S51" s="64">
        <f t="shared" si="58"/>
        <v>0</v>
      </c>
      <c r="T51" s="7">
        <f>6.05*S51</f>
        <v>0</v>
      </c>
      <c r="U51" s="30">
        <f t="shared" si="59"/>
        <v>483</v>
      </c>
      <c r="V51" s="30">
        <f t="shared" si="59"/>
        <v>232</v>
      </c>
      <c r="W51" s="12">
        <f t="shared" si="59"/>
        <v>1403.6</v>
      </c>
    </row>
    <row r="52" spans="1:26" ht="15.75" x14ac:dyDescent="0.3">
      <c r="A52" s="8" t="s">
        <v>17</v>
      </c>
      <c r="B52" s="22" t="s">
        <v>26</v>
      </c>
      <c r="C52" s="37">
        <f t="shared" si="52"/>
        <v>363</v>
      </c>
      <c r="D52" s="9">
        <f t="shared" si="53"/>
        <v>8</v>
      </c>
      <c r="E52" s="7">
        <f>6.3*D52</f>
        <v>50.4</v>
      </c>
      <c r="F52" s="37">
        <f t="shared" si="54"/>
        <v>113</v>
      </c>
      <c r="G52" s="9">
        <f t="shared" si="54"/>
        <v>0</v>
      </c>
      <c r="H52" s="7">
        <f>6.3*G52</f>
        <v>0</v>
      </c>
      <c r="I52" s="58">
        <f t="shared" si="55"/>
        <v>0</v>
      </c>
      <c r="J52" s="9">
        <f t="shared" si="55"/>
        <v>0</v>
      </c>
      <c r="K52" s="7">
        <f>6.3*J52</f>
        <v>0</v>
      </c>
      <c r="L52" s="37">
        <f t="shared" si="56"/>
        <v>0</v>
      </c>
      <c r="M52" s="9">
        <f t="shared" si="56"/>
        <v>17</v>
      </c>
      <c r="N52" s="7">
        <f>6.3*M52</f>
        <v>107.1</v>
      </c>
      <c r="O52" s="58">
        <f t="shared" si="57"/>
        <v>0</v>
      </c>
      <c r="P52" s="64">
        <f t="shared" si="57"/>
        <v>0</v>
      </c>
      <c r="Q52" s="67">
        <f>6.3*P52</f>
        <v>0</v>
      </c>
      <c r="R52" s="58">
        <f t="shared" si="58"/>
        <v>0</v>
      </c>
      <c r="S52" s="64">
        <f t="shared" si="58"/>
        <v>0</v>
      </c>
      <c r="T52" s="7">
        <f>6.3*S52</f>
        <v>0</v>
      </c>
      <c r="U52" s="30">
        <f t="shared" si="59"/>
        <v>517</v>
      </c>
      <c r="V52" s="30">
        <f t="shared" si="59"/>
        <v>34</v>
      </c>
      <c r="W52" s="12">
        <f t="shared" si="59"/>
        <v>214.2</v>
      </c>
    </row>
    <row r="53" spans="1:26" ht="15.75" x14ac:dyDescent="0.3">
      <c r="A53" s="8" t="s">
        <v>18</v>
      </c>
      <c r="B53" s="22" t="s">
        <v>104</v>
      </c>
      <c r="C53" s="37">
        <f t="shared" si="52"/>
        <v>48</v>
      </c>
      <c r="D53" s="9">
        <f t="shared" si="53"/>
        <v>0</v>
      </c>
      <c r="E53" s="7">
        <f>5.8*D53</f>
        <v>0</v>
      </c>
      <c r="F53" s="37">
        <f t="shared" si="54"/>
        <v>173</v>
      </c>
      <c r="G53" s="9">
        <f t="shared" si="54"/>
        <v>0</v>
      </c>
      <c r="H53" s="7">
        <f>5.8*G53</f>
        <v>0</v>
      </c>
      <c r="I53" s="58">
        <f t="shared" si="55"/>
        <v>0</v>
      </c>
      <c r="J53" s="9">
        <f t="shared" si="55"/>
        <v>0</v>
      </c>
      <c r="K53" s="7">
        <f>5.8*J53</f>
        <v>0</v>
      </c>
      <c r="L53" s="37">
        <f t="shared" si="56"/>
        <v>0</v>
      </c>
      <c r="M53" s="9">
        <f t="shared" si="56"/>
        <v>0</v>
      </c>
      <c r="N53" s="7">
        <f>5.8*M53</f>
        <v>0</v>
      </c>
      <c r="O53" s="58">
        <f t="shared" si="57"/>
        <v>0</v>
      </c>
      <c r="P53" s="64">
        <f t="shared" si="57"/>
        <v>0</v>
      </c>
      <c r="Q53" s="67">
        <f>5.8*P53</f>
        <v>0</v>
      </c>
      <c r="R53" s="58">
        <f t="shared" si="58"/>
        <v>0</v>
      </c>
      <c r="S53" s="64">
        <f t="shared" si="58"/>
        <v>0</v>
      </c>
      <c r="T53" s="7">
        <f>5.8*S53</f>
        <v>0</v>
      </c>
      <c r="U53" s="30">
        <f t="shared" si="59"/>
        <v>336</v>
      </c>
      <c r="V53" s="30">
        <f t="shared" si="59"/>
        <v>115</v>
      </c>
      <c r="W53" s="12">
        <f t="shared" si="59"/>
        <v>667</v>
      </c>
    </row>
    <row r="54" spans="1:26" ht="15.75" x14ac:dyDescent="0.3">
      <c r="A54" s="8" t="s">
        <v>19</v>
      </c>
      <c r="B54" s="22" t="s">
        <v>34</v>
      </c>
      <c r="C54" s="37">
        <f t="shared" si="52"/>
        <v>170</v>
      </c>
      <c r="D54" s="9">
        <f t="shared" si="53"/>
        <v>0</v>
      </c>
      <c r="E54" s="7">
        <f>5.5*D54</f>
        <v>0</v>
      </c>
      <c r="F54" s="37">
        <f t="shared" si="54"/>
        <v>0</v>
      </c>
      <c r="G54" s="9">
        <f t="shared" si="54"/>
        <v>0</v>
      </c>
      <c r="H54" s="7">
        <f>5.5*G54</f>
        <v>0</v>
      </c>
      <c r="I54" s="58">
        <f t="shared" si="55"/>
        <v>0</v>
      </c>
      <c r="J54" s="9">
        <f t="shared" si="55"/>
        <v>0</v>
      </c>
      <c r="K54" s="7">
        <f>5.5*J54</f>
        <v>0</v>
      </c>
      <c r="L54" s="37">
        <f t="shared" si="56"/>
        <v>0</v>
      </c>
      <c r="M54" s="9">
        <f t="shared" si="56"/>
        <v>5</v>
      </c>
      <c r="N54" s="7">
        <f>5.5*M54</f>
        <v>27.5</v>
      </c>
      <c r="O54" s="58">
        <f t="shared" si="57"/>
        <v>0</v>
      </c>
      <c r="P54" s="64">
        <f t="shared" si="57"/>
        <v>0</v>
      </c>
      <c r="Q54" s="67">
        <f>5.5*P54</f>
        <v>0</v>
      </c>
      <c r="R54" s="58">
        <f t="shared" si="58"/>
        <v>0</v>
      </c>
      <c r="S54" s="64">
        <f t="shared" si="58"/>
        <v>0</v>
      </c>
      <c r="T54" s="7">
        <f>5.5*S54</f>
        <v>0</v>
      </c>
      <c r="U54" s="30">
        <f t="shared" ref="U54:W58" si="60">U23+C54+F54+I54+L54+O54+R54</f>
        <v>180</v>
      </c>
      <c r="V54" s="30">
        <f t="shared" si="60"/>
        <v>5</v>
      </c>
      <c r="W54" s="12">
        <f t="shared" si="60"/>
        <v>27.5</v>
      </c>
      <c r="Z54">
        <v>0</v>
      </c>
    </row>
    <row r="55" spans="1:26" ht="15.75" x14ac:dyDescent="0.3">
      <c r="A55" s="8" t="s">
        <v>20</v>
      </c>
      <c r="B55" s="22" t="s">
        <v>37</v>
      </c>
      <c r="C55" s="37">
        <f t="shared" si="52"/>
        <v>45</v>
      </c>
      <c r="D55" s="9">
        <f t="shared" si="53"/>
        <v>0</v>
      </c>
      <c r="E55" s="7">
        <f>4.9*D55</f>
        <v>0</v>
      </c>
      <c r="F55" s="37">
        <f t="shared" si="54"/>
        <v>180</v>
      </c>
      <c r="G55" s="9">
        <f t="shared" si="54"/>
        <v>0</v>
      </c>
      <c r="H55" s="7">
        <f>4.9*G55</f>
        <v>0</v>
      </c>
      <c r="I55" s="58">
        <f t="shared" si="55"/>
        <v>150</v>
      </c>
      <c r="J55" s="9">
        <f t="shared" si="55"/>
        <v>0</v>
      </c>
      <c r="K55" s="7">
        <f>4.9*J55</f>
        <v>0</v>
      </c>
      <c r="L55" s="37">
        <f t="shared" si="56"/>
        <v>0</v>
      </c>
      <c r="M55" s="9">
        <f t="shared" si="56"/>
        <v>0</v>
      </c>
      <c r="N55" s="7">
        <f>4.9*M55</f>
        <v>0</v>
      </c>
      <c r="O55" s="58">
        <f t="shared" si="57"/>
        <v>0</v>
      </c>
      <c r="P55" s="64">
        <f t="shared" si="57"/>
        <v>0</v>
      </c>
      <c r="Q55" s="67">
        <f>4.9*P55</f>
        <v>0</v>
      </c>
      <c r="R55" s="58">
        <f t="shared" si="58"/>
        <v>0</v>
      </c>
      <c r="S55" s="64">
        <f t="shared" si="58"/>
        <v>0</v>
      </c>
      <c r="T55" s="7">
        <f>4.9*S55</f>
        <v>0</v>
      </c>
      <c r="U55" s="30">
        <f t="shared" si="60"/>
        <v>384</v>
      </c>
      <c r="V55" s="30">
        <f t="shared" si="60"/>
        <v>9</v>
      </c>
      <c r="W55" s="12">
        <f t="shared" si="60"/>
        <v>44.1</v>
      </c>
    </row>
    <row r="56" spans="1:26" ht="15.75" x14ac:dyDescent="0.3">
      <c r="A56" s="8" t="s">
        <v>21</v>
      </c>
      <c r="B56" s="22" t="s">
        <v>28</v>
      </c>
      <c r="C56" s="37">
        <f t="shared" si="52"/>
        <v>79</v>
      </c>
      <c r="D56" s="9">
        <f t="shared" si="53"/>
        <v>0</v>
      </c>
      <c r="E56" s="7">
        <f>4.42*D56</f>
        <v>0</v>
      </c>
      <c r="F56" s="37">
        <f t="shared" si="54"/>
        <v>185</v>
      </c>
      <c r="G56" s="9">
        <f t="shared" si="54"/>
        <v>0</v>
      </c>
      <c r="H56" s="7">
        <f>4.42*G56</f>
        <v>0</v>
      </c>
      <c r="I56" s="58">
        <f t="shared" si="55"/>
        <v>35</v>
      </c>
      <c r="J56" s="9">
        <f t="shared" si="55"/>
        <v>0</v>
      </c>
      <c r="K56" s="7">
        <f>4.42*J56</f>
        <v>0</v>
      </c>
      <c r="L56" s="37">
        <f t="shared" si="56"/>
        <v>0</v>
      </c>
      <c r="M56" s="9">
        <f t="shared" si="56"/>
        <v>0</v>
      </c>
      <c r="N56" s="7">
        <f>4.42*M56</f>
        <v>0</v>
      </c>
      <c r="O56" s="58">
        <f t="shared" si="57"/>
        <v>0</v>
      </c>
      <c r="P56" s="64">
        <f t="shared" si="57"/>
        <v>0</v>
      </c>
      <c r="Q56" s="67">
        <f>4.42*P56</f>
        <v>0</v>
      </c>
      <c r="R56" s="58">
        <f t="shared" si="58"/>
        <v>0</v>
      </c>
      <c r="S56" s="64">
        <f t="shared" si="58"/>
        <v>0</v>
      </c>
      <c r="T56" s="7">
        <f>4.42*S56</f>
        <v>0</v>
      </c>
      <c r="U56" s="30">
        <f t="shared" si="60"/>
        <v>299</v>
      </c>
      <c r="V56" s="30">
        <f t="shared" si="60"/>
        <v>0</v>
      </c>
      <c r="W56" s="12">
        <f t="shared" si="60"/>
        <v>0</v>
      </c>
    </row>
    <row r="57" spans="1:26" ht="15.75" x14ac:dyDescent="0.3">
      <c r="A57" s="8" t="s">
        <v>22</v>
      </c>
      <c r="B57" s="22" t="s">
        <v>25</v>
      </c>
      <c r="C57" s="37">
        <f t="shared" si="52"/>
        <v>0</v>
      </c>
      <c r="D57" s="11">
        <f t="shared" si="53"/>
        <v>0</v>
      </c>
      <c r="E57" s="7">
        <f>4.35*D57</f>
        <v>0</v>
      </c>
      <c r="F57" s="46">
        <f t="shared" si="54"/>
        <v>0</v>
      </c>
      <c r="G57" s="11">
        <f t="shared" si="54"/>
        <v>0</v>
      </c>
      <c r="H57" s="7">
        <f>4.35*G57</f>
        <v>0</v>
      </c>
      <c r="I57" s="59">
        <f t="shared" si="55"/>
        <v>0</v>
      </c>
      <c r="J57" s="11">
        <f t="shared" si="55"/>
        <v>0</v>
      </c>
      <c r="K57" s="7">
        <f>4.35*J57</f>
        <v>0</v>
      </c>
      <c r="L57" s="46">
        <f t="shared" si="56"/>
        <v>0</v>
      </c>
      <c r="M57" s="11">
        <f t="shared" si="56"/>
        <v>0</v>
      </c>
      <c r="N57" s="7">
        <f>4.35*M57</f>
        <v>0</v>
      </c>
      <c r="O57" s="59">
        <f t="shared" si="57"/>
        <v>0</v>
      </c>
      <c r="P57" s="78">
        <f t="shared" si="57"/>
        <v>0</v>
      </c>
      <c r="Q57" s="67">
        <f>4.35*P57</f>
        <v>0</v>
      </c>
      <c r="R57" s="59">
        <f t="shared" si="58"/>
        <v>0</v>
      </c>
      <c r="S57" s="78">
        <f t="shared" si="58"/>
        <v>0</v>
      </c>
      <c r="T57" s="7">
        <f>4.35*S57</f>
        <v>0</v>
      </c>
      <c r="U57" s="47">
        <f>U26+C57+F57+I57+L57+O57+R57</f>
        <v>0</v>
      </c>
      <c r="V57" s="30">
        <f t="shared" si="60"/>
        <v>0</v>
      </c>
      <c r="W57" s="12">
        <f t="shared" si="60"/>
        <v>0</v>
      </c>
    </row>
    <row r="58" spans="1:26" ht="16.5" thickBot="1" x14ac:dyDescent="0.35">
      <c r="A58" s="50">
        <v>21</v>
      </c>
      <c r="B58" s="22" t="s">
        <v>39</v>
      </c>
      <c r="C58" s="27">
        <f>C122+C186</f>
        <v>0</v>
      </c>
      <c r="D58" s="11">
        <f t="shared" si="53"/>
        <v>0</v>
      </c>
      <c r="E58" s="7">
        <f>0*D58</f>
        <v>0</v>
      </c>
      <c r="F58" s="31">
        <f t="shared" si="54"/>
        <v>0</v>
      </c>
      <c r="G58" s="11">
        <f t="shared" si="54"/>
        <v>0</v>
      </c>
      <c r="H58" s="7">
        <f>0*G58</f>
        <v>0</v>
      </c>
      <c r="I58" s="63">
        <f t="shared" si="55"/>
        <v>0</v>
      </c>
      <c r="J58" s="11">
        <f t="shared" si="55"/>
        <v>0</v>
      </c>
      <c r="K58" s="7">
        <f>0*J58</f>
        <v>0</v>
      </c>
      <c r="L58" s="31">
        <f t="shared" si="56"/>
        <v>0</v>
      </c>
      <c r="M58" s="11">
        <f t="shared" si="56"/>
        <v>0</v>
      </c>
      <c r="N58" s="7">
        <f>0*M58</f>
        <v>0</v>
      </c>
      <c r="O58" s="63">
        <f t="shared" si="57"/>
        <v>0</v>
      </c>
      <c r="P58" s="78">
        <f t="shared" si="57"/>
        <v>0</v>
      </c>
      <c r="Q58" s="67">
        <f>0*P58</f>
        <v>0</v>
      </c>
      <c r="R58" s="69">
        <f t="shared" si="58"/>
        <v>0</v>
      </c>
      <c r="S58" s="78">
        <f t="shared" si="58"/>
        <v>0</v>
      </c>
      <c r="T58" s="7">
        <f>0*S58</f>
        <v>0</v>
      </c>
      <c r="U58" s="31">
        <f>U27+C58+F58+I58+L58+O58+R58</f>
        <v>0</v>
      </c>
      <c r="V58" s="47">
        <f t="shared" si="60"/>
        <v>0</v>
      </c>
      <c r="W58" s="51">
        <f t="shared" si="60"/>
        <v>0</v>
      </c>
    </row>
    <row r="59" spans="1:26" ht="17.25" thickTop="1" thickBot="1" x14ac:dyDescent="0.35">
      <c r="A59" s="3"/>
      <c r="B59" s="23" t="s">
        <v>57</v>
      </c>
      <c r="C59" s="28">
        <f>SUM(C38:C58)</f>
        <v>732</v>
      </c>
      <c r="D59" s="15">
        <f>SUM(D38:D58)</f>
        <v>985</v>
      </c>
      <c r="E59" s="23">
        <f>SUM(E38:E58)</f>
        <v>5316.71</v>
      </c>
      <c r="F59" s="28">
        <f t="shared" ref="F59:W59" si="61">SUM(F38:F58)</f>
        <v>732</v>
      </c>
      <c r="G59" s="15">
        <f t="shared" si="61"/>
        <v>3</v>
      </c>
      <c r="H59" s="23">
        <f t="shared" si="61"/>
        <v>13.5</v>
      </c>
      <c r="I59" s="60">
        <f t="shared" si="61"/>
        <v>1163</v>
      </c>
      <c r="J59" s="15">
        <f t="shared" si="61"/>
        <v>63</v>
      </c>
      <c r="K59" s="23">
        <f t="shared" si="61"/>
        <v>268.72000000000003</v>
      </c>
      <c r="L59" s="28">
        <f t="shared" si="61"/>
        <v>111</v>
      </c>
      <c r="M59" s="15">
        <f t="shared" si="61"/>
        <v>54</v>
      </c>
      <c r="N59" s="23">
        <f t="shared" si="61"/>
        <v>274.12</v>
      </c>
      <c r="O59" s="60">
        <f t="shared" si="61"/>
        <v>0</v>
      </c>
      <c r="P59" s="73">
        <f t="shared" si="61"/>
        <v>0</v>
      </c>
      <c r="Q59" s="91">
        <f t="shared" si="61"/>
        <v>0</v>
      </c>
      <c r="R59" s="60">
        <f t="shared" si="61"/>
        <v>0</v>
      </c>
      <c r="S59" s="73">
        <f t="shared" si="61"/>
        <v>0</v>
      </c>
      <c r="T59" s="23">
        <f t="shared" si="61"/>
        <v>0</v>
      </c>
      <c r="U59" s="28">
        <f t="shared" si="61"/>
        <v>4057</v>
      </c>
      <c r="V59" s="15">
        <f t="shared" si="61"/>
        <v>1586</v>
      </c>
      <c r="W59" s="16">
        <f t="shared" si="61"/>
        <v>7995.87</v>
      </c>
    </row>
    <row r="60" spans="1:26" ht="16.5" thickTop="1" thickBot="1" x14ac:dyDescent="0.3">
      <c r="A60" s="17"/>
      <c r="B60" s="24" t="s">
        <v>58</v>
      </c>
      <c r="C60" s="17">
        <f>R29+C59</f>
        <v>2051</v>
      </c>
      <c r="D60" s="17">
        <f>S29+D59</f>
        <v>1466</v>
      </c>
      <c r="E60" s="17">
        <f>T29+E59</f>
        <v>7439.5300000000007</v>
      </c>
      <c r="F60" s="17">
        <f t="shared" ref="F60:T60" si="62">C60+F59</f>
        <v>2783</v>
      </c>
      <c r="G60" s="18">
        <f t="shared" si="62"/>
        <v>1469</v>
      </c>
      <c r="H60" s="19">
        <f t="shared" si="62"/>
        <v>7453.0300000000007</v>
      </c>
      <c r="I60" s="61">
        <f t="shared" si="62"/>
        <v>3946</v>
      </c>
      <c r="J60" s="18">
        <f t="shared" si="62"/>
        <v>1532</v>
      </c>
      <c r="K60" s="19">
        <f t="shared" si="62"/>
        <v>7721.7500000000009</v>
      </c>
      <c r="L60" s="17">
        <f t="shared" si="62"/>
        <v>4057</v>
      </c>
      <c r="M60" s="18">
        <f t="shared" si="62"/>
        <v>1586</v>
      </c>
      <c r="N60" s="19">
        <f t="shared" si="62"/>
        <v>7995.8700000000008</v>
      </c>
      <c r="O60" s="61">
        <f t="shared" si="62"/>
        <v>4057</v>
      </c>
      <c r="P60" s="79">
        <f t="shared" si="62"/>
        <v>1586</v>
      </c>
      <c r="Q60" s="101">
        <f t="shared" si="62"/>
        <v>7995.8700000000008</v>
      </c>
      <c r="R60" s="61">
        <f t="shared" si="62"/>
        <v>4057</v>
      </c>
      <c r="S60" s="79">
        <f t="shared" si="62"/>
        <v>1586</v>
      </c>
      <c r="T60" s="24">
        <f t="shared" si="62"/>
        <v>7995.8700000000008</v>
      </c>
      <c r="U60" s="17"/>
      <c r="V60" s="18"/>
      <c r="W60" s="19"/>
    </row>
    <row r="61" spans="1:26" ht="16.5" thickTop="1" x14ac:dyDescent="0.3">
      <c r="A61" s="2"/>
      <c r="B61" s="2"/>
      <c r="C61" s="2"/>
      <c r="D61" s="2"/>
      <c r="E61" s="2"/>
      <c r="F61" s="2"/>
      <c r="G61" s="2"/>
      <c r="H61" s="2"/>
      <c r="I61" s="62"/>
      <c r="J61" s="2"/>
      <c r="K61" s="2"/>
      <c r="L61" s="2"/>
      <c r="M61" s="2"/>
      <c r="N61" s="2"/>
      <c r="O61" s="62"/>
      <c r="P61" s="62"/>
      <c r="Q61" s="62"/>
      <c r="R61" s="62"/>
      <c r="S61" s="62"/>
      <c r="T61" s="2"/>
      <c r="U61" s="2"/>
      <c r="V61" s="2"/>
      <c r="W61" s="2"/>
    </row>
    <row r="62" spans="1:26" ht="15.75" x14ac:dyDescent="0.3">
      <c r="A62" s="2"/>
      <c r="B62" s="2" t="s">
        <v>52</v>
      </c>
      <c r="C62" s="2" t="s">
        <v>53</v>
      </c>
      <c r="D62" s="2"/>
      <c r="E62" s="2"/>
      <c r="F62" s="2"/>
      <c r="G62" s="2"/>
      <c r="H62" s="2"/>
      <c r="I62" s="62"/>
      <c r="J62" s="2"/>
      <c r="K62" s="2"/>
      <c r="L62" s="2"/>
      <c r="M62" s="2"/>
      <c r="N62" s="2"/>
      <c r="O62" s="62"/>
      <c r="P62" s="62"/>
      <c r="Q62" s="62"/>
      <c r="R62" s="62"/>
      <c r="S62" s="62"/>
      <c r="T62" s="2"/>
      <c r="U62" s="2"/>
      <c r="V62" s="2"/>
      <c r="W62" s="2"/>
    </row>
    <row r="63" spans="1:26" ht="15.75" x14ac:dyDescent="0.3">
      <c r="A63" s="2"/>
      <c r="B63" s="2"/>
      <c r="C63" s="2" t="s">
        <v>54</v>
      </c>
      <c r="D63" s="2"/>
      <c r="E63" s="2"/>
      <c r="F63" s="2"/>
      <c r="G63" s="2"/>
      <c r="H63" s="2"/>
      <c r="I63" s="62"/>
      <c r="J63" s="2"/>
      <c r="K63" s="2"/>
      <c r="L63" s="2"/>
      <c r="M63" s="2"/>
      <c r="N63" s="2"/>
      <c r="O63" s="62"/>
      <c r="P63" s="62"/>
      <c r="Q63" s="62"/>
      <c r="R63" s="62"/>
      <c r="S63" s="62"/>
      <c r="T63" s="2"/>
      <c r="U63" s="2"/>
      <c r="V63" s="2"/>
      <c r="W63" s="2"/>
    </row>
    <row r="64" spans="1:26" ht="15.75" x14ac:dyDescent="0.3">
      <c r="A64" s="2"/>
      <c r="B64" s="2"/>
      <c r="C64" s="2" t="s">
        <v>105</v>
      </c>
      <c r="D64" s="2"/>
      <c r="E64" s="2"/>
      <c r="F64" s="2"/>
      <c r="G64" s="2"/>
      <c r="H64" s="2"/>
      <c r="I64" s="62"/>
      <c r="J64" s="2"/>
      <c r="K64" s="2"/>
      <c r="L64" s="2"/>
      <c r="M64" s="2"/>
      <c r="N64" s="2"/>
      <c r="O64" s="62"/>
      <c r="P64" s="62"/>
      <c r="Q64" s="62"/>
      <c r="R64" s="62"/>
      <c r="S64" s="62"/>
      <c r="T64" s="2"/>
      <c r="U64" s="2"/>
      <c r="V64" s="2"/>
      <c r="W64" s="2"/>
    </row>
    <row r="65" spans="1:23" ht="16.5" thickBot="1" x14ac:dyDescent="0.35">
      <c r="A65" s="2"/>
      <c r="B65" s="1" t="s">
        <v>55</v>
      </c>
      <c r="C65" s="1" t="s">
        <v>56</v>
      </c>
      <c r="D65" s="2"/>
      <c r="E65" s="2"/>
      <c r="F65" s="2"/>
      <c r="G65" s="2"/>
      <c r="H65" s="2"/>
      <c r="I65" s="62"/>
      <c r="J65" s="2"/>
      <c r="K65" s="2"/>
      <c r="L65" s="2"/>
      <c r="M65" s="2"/>
      <c r="N65" s="2"/>
      <c r="O65" s="62"/>
      <c r="P65" s="62"/>
      <c r="Q65" s="62"/>
      <c r="R65" s="62"/>
      <c r="S65" s="62"/>
      <c r="T65" s="2"/>
      <c r="U65" s="2"/>
      <c r="V65" s="2"/>
      <c r="W65" s="2"/>
    </row>
    <row r="66" spans="1:23" ht="16.5" thickTop="1" x14ac:dyDescent="0.3">
      <c r="A66" s="262" t="s">
        <v>0</v>
      </c>
      <c r="B66" s="265" t="s">
        <v>1</v>
      </c>
      <c r="C66" s="268" t="s">
        <v>40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70"/>
      <c r="U66" s="271" t="s">
        <v>46</v>
      </c>
      <c r="V66" s="271"/>
      <c r="W66" s="272"/>
    </row>
    <row r="67" spans="1:23" ht="15.75" x14ac:dyDescent="0.3">
      <c r="A67" s="263"/>
      <c r="B67" s="266"/>
      <c r="C67" s="259" t="s">
        <v>41</v>
      </c>
      <c r="D67" s="275"/>
      <c r="E67" s="275"/>
      <c r="F67" s="255" t="s">
        <v>42</v>
      </c>
      <c r="G67" s="256"/>
      <c r="H67" s="257"/>
      <c r="I67" s="256" t="s">
        <v>43</v>
      </c>
      <c r="J67" s="256"/>
      <c r="K67" s="256"/>
      <c r="L67" s="255" t="s">
        <v>44</v>
      </c>
      <c r="M67" s="256"/>
      <c r="N67" s="257"/>
      <c r="O67" s="276" t="s">
        <v>2</v>
      </c>
      <c r="P67" s="276"/>
      <c r="Q67" s="276"/>
      <c r="R67" s="255" t="s">
        <v>45</v>
      </c>
      <c r="S67" s="256"/>
      <c r="T67" s="257"/>
      <c r="U67" s="273"/>
      <c r="V67" s="273"/>
      <c r="W67" s="274"/>
    </row>
    <row r="68" spans="1:23" ht="16.5" thickBot="1" x14ac:dyDescent="0.35">
      <c r="A68" s="264"/>
      <c r="B68" s="267"/>
      <c r="C68" s="43" t="s">
        <v>47</v>
      </c>
      <c r="D68" s="44" t="s">
        <v>48</v>
      </c>
      <c r="E68" s="45" t="s">
        <v>103</v>
      </c>
      <c r="F68" s="43" t="s">
        <v>47</v>
      </c>
      <c r="G68" s="44" t="s">
        <v>48</v>
      </c>
      <c r="H68" s="45" t="s">
        <v>103</v>
      </c>
      <c r="I68" s="55" t="s">
        <v>47</v>
      </c>
      <c r="J68" s="44" t="s">
        <v>48</v>
      </c>
      <c r="K68" s="45" t="s">
        <v>103</v>
      </c>
      <c r="L68" s="43" t="s">
        <v>47</v>
      </c>
      <c r="M68" s="44" t="s">
        <v>48</v>
      </c>
      <c r="N68" s="45" t="s">
        <v>103</v>
      </c>
      <c r="O68" s="55" t="s">
        <v>47</v>
      </c>
      <c r="P68" s="75" t="s">
        <v>48</v>
      </c>
      <c r="Q68" s="99" t="s">
        <v>103</v>
      </c>
      <c r="R68" s="55" t="s">
        <v>47</v>
      </c>
      <c r="S68" s="75" t="s">
        <v>48</v>
      </c>
      <c r="T68" s="45" t="s">
        <v>103</v>
      </c>
      <c r="U68" s="43" t="s">
        <v>47</v>
      </c>
      <c r="V68" s="44" t="s">
        <v>48</v>
      </c>
      <c r="W68" s="45" t="s">
        <v>103</v>
      </c>
    </row>
    <row r="69" spans="1:23" ht="17.25" thickTop="1" thickBot="1" x14ac:dyDescent="0.35">
      <c r="A69" s="3" t="s">
        <v>3</v>
      </c>
      <c r="B69" s="20" t="s">
        <v>4</v>
      </c>
      <c r="C69" s="3" t="s">
        <v>5</v>
      </c>
      <c r="D69" s="4" t="s">
        <v>6</v>
      </c>
      <c r="E69" s="20" t="s">
        <v>7</v>
      </c>
      <c r="F69" s="3" t="s">
        <v>8</v>
      </c>
      <c r="G69" s="4" t="s">
        <v>9</v>
      </c>
      <c r="H69" s="5" t="s">
        <v>10</v>
      </c>
      <c r="I69" s="72" t="s">
        <v>11</v>
      </c>
      <c r="J69" s="4" t="s">
        <v>12</v>
      </c>
      <c r="K69" s="20" t="s">
        <v>13</v>
      </c>
      <c r="L69" s="3" t="s">
        <v>14</v>
      </c>
      <c r="M69" s="4" t="s">
        <v>15</v>
      </c>
      <c r="N69" s="5" t="s">
        <v>16</v>
      </c>
      <c r="O69" s="72" t="s">
        <v>17</v>
      </c>
      <c r="P69" s="76" t="s">
        <v>18</v>
      </c>
      <c r="Q69" s="100" t="s">
        <v>19</v>
      </c>
      <c r="R69" s="56" t="s">
        <v>20</v>
      </c>
      <c r="S69" s="76" t="s">
        <v>21</v>
      </c>
      <c r="T69" s="5" t="s">
        <v>22</v>
      </c>
      <c r="U69" s="29" t="s">
        <v>49</v>
      </c>
      <c r="V69" s="4" t="s">
        <v>50</v>
      </c>
      <c r="W69" s="5" t="s">
        <v>51</v>
      </c>
    </row>
    <row r="70" spans="1:23" ht="16.5" thickTop="1" x14ac:dyDescent="0.3">
      <c r="A70" s="6" t="s">
        <v>3</v>
      </c>
      <c r="B70" s="21" t="s">
        <v>23</v>
      </c>
      <c r="C70" s="118">
        <v>0</v>
      </c>
      <c r="D70" s="119">
        <v>26</v>
      </c>
      <c r="E70" s="7">
        <f>5*D70</f>
        <v>130</v>
      </c>
      <c r="F70" s="138">
        <v>9</v>
      </c>
      <c r="G70" s="64">
        <v>0</v>
      </c>
      <c r="H70" s="7">
        <f>5*G70</f>
        <v>0</v>
      </c>
      <c r="I70" s="148">
        <v>13</v>
      </c>
      <c r="J70" s="150">
        <v>2</v>
      </c>
      <c r="K70" s="7">
        <f>5*J70</f>
        <v>10</v>
      </c>
      <c r="L70" s="154">
        <v>2</v>
      </c>
      <c r="M70" s="154">
        <v>3</v>
      </c>
      <c r="N70" s="7">
        <f>5*M70</f>
        <v>15</v>
      </c>
      <c r="O70" s="125">
        <v>0</v>
      </c>
      <c r="P70" s="158">
        <v>13</v>
      </c>
      <c r="Q70" s="7">
        <f>5*P70</f>
        <v>65</v>
      </c>
      <c r="R70" s="160">
        <v>7</v>
      </c>
      <c r="S70" s="160">
        <v>8</v>
      </c>
      <c r="T70" s="7">
        <f>5*S70</f>
        <v>40</v>
      </c>
      <c r="U70" s="38">
        <f>C70+F70+I70+L70+O70+R70</f>
        <v>31</v>
      </c>
      <c r="V70" s="30">
        <f>D70+G70+J70+M70+P70+S70</f>
        <v>52</v>
      </c>
      <c r="W70" s="40">
        <f>E70+H70+K70+N70+Q70+T70</f>
        <v>260</v>
      </c>
    </row>
    <row r="71" spans="1:23" ht="15.75" x14ac:dyDescent="0.3">
      <c r="A71" s="8" t="s">
        <v>4</v>
      </c>
      <c r="B71" s="22" t="s">
        <v>29</v>
      </c>
      <c r="C71" s="118">
        <v>0</v>
      </c>
      <c r="D71" s="119">
        <v>0</v>
      </c>
      <c r="E71" s="7">
        <f>0*D71</f>
        <v>0</v>
      </c>
      <c r="F71" s="137">
        <v>0</v>
      </c>
      <c r="G71" s="64">
        <v>0</v>
      </c>
      <c r="H71" s="7">
        <f>0*G71</f>
        <v>0</v>
      </c>
      <c r="I71" s="147">
        <v>0</v>
      </c>
      <c r="J71" s="149">
        <v>0</v>
      </c>
      <c r="K71" s="7">
        <f>0*J71</f>
        <v>0</v>
      </c>
      <c r="L71" s="153">
        <v>0</v>
      </c>
      <c r="M71" s="153">
        <v>0</v>
      </c>
      <c r="N71" s="7">
        <f>0*M71</f>
        <v>0</v>
      </c>
      <c r="O71" s="124">
        <v>0</v>
      </c>
      <c r="P71" s="157">
        <v>0</v>
      </c>
      <c r="Q71" s="7">
        <f>0*P71</f>
        <v>0</v>
      </c>
      <c r="R71" s="159">
        <v>0</v>
      </c>
      <c r="S71" s="159">
        <v>0</v>
      </c>
      <c r="T71" s="7">
        <f>0*S71</f>
        <v>0</v>
      </c>
      <c r="U71" s="25">
        <f t="shared" ref="U71:W90" si="63">C71+F71+I71+L71+O71+R71</f>
        <v>0</v>
      </c>
      <c r="V71" s="30">
        <f t="shared" si="63"/>
        <v>0</v>
      </c>
      <c r="W71" s="12">
        <f t="shared" si="63"/>
        <v>0</v>
      </c>
    </row>
    <row r="72" spans="1:23" ht="15.75" x14ac:dyDescent="0.3">
      <c r="A72" s="8" t="s">
        <v>5</v>
      </c>
      <c r="B72" s="22" t="s">
        <v>30</v>
      </c>
      <c r="C72" s="118">
        <v>0</v>
      </c>
      <c r="D72" s="119">
        <v>0</v>
      </c>
      <c r="E72" s="7">
        <f>0*D72</f>
        <v>0</v>
      </c>
      <c r="F72" s="137">
        <v>0</v>
      </c>
      <c r="G72" s="64">
        <v>0</v>
      </c>
      <c r="H72" s="7">
        <f>0*G72</f>
        <v>0</v>
      </c>
      <c r="I72" s="147">
        <v>0</v>
      </c>
      <c r="J72" s="149">
        <v>0</v>
      </c>
      <c r="K72" s="7">
        <f>0*J72</f>
        <v>0</v>
      </c>
      <c r="L72" s="153">
        <v>0</v>
      </c>
      <c r="M72" s="153">
        <v>0</v>
      </c>
      <c r="N72" s="7">
        <f>0*M72</f>
        <v>0</v>
      </c>
      <c r="O72" s="124">
        <v>0</v>
      </c>
      <c r="P72" s="157">
        <v>0</v>
      </c>
      <c r="Q72" s="7">
        <f>0*P72</f>
        <v>0</v>
      </c>
      <c r="R72" s="159">
        <v>0</v>
      </c>
      <c r="S72" s="159">
        <v>0</v>
      </c>
      <c r="T72" s="7">
        <f>0*S72</f>
        <v>0</v>
      </c>
      <c r="U72" s="25">
        <f t="shared" si="63"/>
        <v>0</v>
      </c>
      <c r="V72" s="30">
        <f t="shared" si="63"/>
        <v>0</v>
      </c>
      <c r="W72" s="12">
        <f t="shared" si="63"/>
        <v>0</v>
      </c>
    </row>
    <row r="73" spans="1:23" ht="15.75" x14ac:dyDescent="0.3">
      <c r="A73" s="8" t="s">
        <v>6</v>
      </c>
      <c r="B73" s="22" t="s">
        <v>38</v>
      </c>
      <c r="C73" s="118">
        <v>0</v>
      </c>
      <c r="D73" s="119">
        <v>0</v>
      </c>
      <c r="E73" s="7">
        <f>0*D73</f>
        <v>0</v>
      </c>
      <c r="F73" s="137">
        <v>0</v>
      </c>
      <c r="G73" s="64">
        <v>0</v>
      </c>
      <c r="H73" s="7">
        <f>0*G73</f>
        <v>0</v>
      </c>
      <c r="I73" s="147">
        <v>0</v>
      </c>
      <c r="J73" s="149">
        <v>0</v>
      </c>
      <c r="K73" s="7">
        <f>0*J73</f>
        <v>0</v>
      </c>
      <c r="L73" s="153">
        <v>0</v>
      </c>
      <c r="M73" s="153">
        <v>0</v>
      </c>
      <c r="N73" s="7">
        <f>0*M73</f>
        <v>0</v>
      </c>
      <c r="O73" s="124">
        <v>0</v>
      </c>
      <c r="P73" s="157">
        <v>0</v>
      </c>
      <c r="Q73" s="7">
        <f>0*P73</f>
        <v>0</v>
      </c>
      <c r="R73" s="159">
        <v>0</v>
      </c>
      <c r="S73" s="159">
        <v>0</v>
      </c>
      <c r="T73" s="7">
        <f>0*S73</f>
        <v>0</v>
      </c>
      <c r="U73" s="25">
        <f t="shared" si="63"/>
        <v>0</v>
      </c>
      <c r="V73" s="30">
        <f t="shared" si="63"/>
        <v>0</v>
      </c>
      <c r="W73" s="12">
        <f t="shared" si="63"/>
        <v>0</v>
      </c>
    </row>
    <row r="74" spans="1:23" ht="15.75" x14ac:dyDescent="0.3">
      <c r="A74" s="8" t="s">
        <v>7</v>
      </c>
      <c r="B74" s="22" t="s">
        <v>36</v>
      </c>
      <c r="C74" s="118">
        <v>0</v>
      </c>
      <c r="D74" s="119">
        <v>0</v>
      </c>
      <c r="E74" s="7">
        <f>0*D74</f>
        <v>0</v>
      </c>
      <c r="F74" s="137">
        <v>0</v>
      </c>
      <c r="G74" s="64">
        <v>0</v>
      </c>
      <c r="H74" s="7">
        <f>0*G74</f>
        <v>0</v>
      </c>
      <c r="I74" s="147">
        <v>0</v>
      </c>
      <c r="J74" s="149">
        <v>0</v>
      </c>
      <c r="K74" s="7">
        <f>0*J74</f>
        <v>0</v>
      </c>
      <c r="L74" s="153">
        <v>0</v>
      </c>
      <c r="M74" s="153">
        <v>0</v>
      </c>
      <c r="N74" s="7">
        <f>0*M74</f>
        <v>0</v>
      </c>
      <c r="O74" s="124">
        <v>0</v>
      </c>
      <c r="P74" s="157">
        <v>0</v>
      </c>
      <c r="Q74" s="7">
        <f>0*P74</f>
        <v>0</v>
      </c>
      <c r="R74" s="159">
        <v>0</v>
      </c>
      <c r="S74" s="159">
        <v>0</v>
      </c>
      <c r="T74" s="7">
        <f>0*S74</f>
        <v>0</v>
      </c>
      <c r="U74" s="25">
        <f t="shared" si="63"/>
        <v>0</v>
      </c>
      <c r="V74" s="30">
        <f t="shared" si="63"/>
        <v>0</v>
      </c>
      <c r="W74" s="12">
        <f t="shared" si="63"/>
        <v>0</v>
      </c>
    </row>
    <row r="75" spans="1:23" ht="15.75" x14ac:dyDescent="0.3">
      <c r="A75" s="8" t="s">
        <v>8</v>
      </c>
      <c r="B75" s="22" t="s">
        <v>24</v>
      </c>
      <c r="C75" s="118">
        <v>0</v>
      </c>
      <c r="D75" s="119">
        <v>0</v>
      </c>
      <c r="E75" s="7">
        <f>3.9*D75</f>
        <v>0</v>
      </c>
      <c r="F75" s="137">
        <v>0</v>
      </c>
      <c r="G75" s="64">
        <v>0</v>
      </c>
      <c r="H75" s="7">
        <f>3.9*G75</f>
        <v>0</v>
      </c>
      <c r="I75" s="147">
        <v>0</v>
      </c>
      <c r="J75" s="149">
        <v>0</v>
      </c>
      <c r="K75" s="7">
        <f>3.9*J75</f>
        <v>0</v>
      </c>
      <c r="L75" s="153">
        <v>0</v>
      </c>
      <c r="M75" s="153">
        <v>0</v>
      </c>
      <c r="N75" s="7">
        <f>3.9*M75</f>
        <v>0</v>
      </c>
      <c r="O75" s="124">
        <v>0</v>
      </c>
      <c r="P75" s="157">
        <v>0</v>
      </c>
      <c r="Q75" s="7">
        <f>3.9*P75</f>
        <v>0</v>
      </c>
      <c r="R75" s="159">
        <v>0</v>
      </c>
      <c r="S75" s="159">
        <v>0</v>
      </c>
      <c r="T75" s="7">
        <f>3.9*S75</f>
        <v>0</v>
      </c>
      <c r="U75" s="25">
        <f t="shared" si="63"/>
        <v>0</v>
      </c>
      <c r="V75" s="30">
        <f t="shared" si="63"/>
        <v>0</v>
      </c>
      <c r="W75" s="12">
        <f t="shared" si="63"/>
        <v>0</v>
      </c>
    </row>
    <row r="76" spans="1:23" ht="15.75" x14ac:dyDescent="0.3">
      <c r="A76" s="8" t="s">
        <v>9</v>
      </c>
      <c r="B76" s="22" t="s">
        <v>96</v>
      </c>
      <c r="C76" s="118">
        <v>0</v>
      </c>
      <c r="D76" s="119">
        <v>0</v>
      </c>
      <c r="E76" s="7">
        <f>3.85*D76</f>
        <v>0</v>
      </c>
      <c r="F76" s="137">
        <v>0</v>
      </c>
      <c r="G76" s="64">
        <v>0</v>
      </c>
      <c r="H76" s="7">
        <f>3.85*G76</f>
        <v>0</v>
      </c>
      <c r="I76" s="147">
        <v>0</v>
      </c>
      <c r="J76" s="149">
        <v>0</v>
      </c>
      <c r="K76" s="7">
        <f>3.85*J76</f>
        <v>0</v>
      </c>
      <c r="L76" s="153">
        <v>0</v>
      </c>
      <c r="M76" s="153">
        <v>0</v>
      </c>
      <c r="N76" s="7">
        <f>3.85*M76</f>
        <v>0</v>
      </c>
      <c r="O76" s="124">
        <v>0</v>
      </c>
      <c r="P76" s="157">
        <v>0</v>
      </c>
      <c r="Q76" s="7">
        <f>3.85*P76</f>
        <v>0</v>
      </c>
      <c r="R76" s="159">
        <v>0</v>
      </c>
      <c r="S76" s="159">
        <v>0</v>
      </c>
      <c r="T76" s="7">
        <f>3.85*S76</f>
        <v>0</v>
      </c>
      <c r="U76" s="25">
        <f t="shared" si="63"/>
        <v>0</v>
      </c>
      <c r="V76" s="30">
        <f t="shared" si="63"/>
        <v>0</v>
      </c>
      <c r="W76" s="12">
        <f t="shared" si="63"/>
        <v>0</v>
      </c>
    </row>
    <row r="77" spans="1:23" ht="15.75" x14ac:dyDescent="0.3">
      <c r="A77" s="8" t="s">
        <v>10</v>
      </c>
      <c r="B77" s="22" t="s">
        <v>97</v>
      </c>
      <c r="C77" s="118">
        <v>0</v>
      </c>
      <c r="D77" s="119">
        <v>38</v>
      </c>
      <c r="E77" s="7">
        <f>5.8*D77</f>
        <v>220.4</v>
      </c>
      <c r="F77" s="137">
        <v>0</v>
      </c>
      <c r="G77" s="64">
        <v>0</v>
      </c>
      <c r="H77" s="7">
        <f>5.8*G77</f>
        <v>0</v>
      </c>
      <c r="I77" s="147">
        <v>400</v>
      </c>
      <c r="J77" s="149">
        <v>0</v>
      </c>
      <c r="K77" s="7">
        <f>5.8*J77</f>
        <v>0</v>
      </c>
      <c r="L77" s="153">
        <v>0</v>
      </c>
      <c r="M77" s="153">
        <v>0</v>
      </c>
      <c r="N77" s="7">
        <f>5.8*M77</f>
        <v>0</v>
      </c>
      <c r="O77" s="124">
        <v>0</v>
      </c>
      <c r="P77" s="157">
        <v>0</v>
      </c>
      <c r="Q77" s="7">
        <f>5.8*P77</f>
        <v>0</v>
      </c>
      <c r="R77" s="159">
        <v>0</v>
      </c>
      <c r="S77" s="159">
        <v>0</v>
      </c>
      <c r="T77" s="7">
        <f>5.8*S77</f>
        <v>0</v>
      </c>
      <c r="U77" s="25">
        <f t="shared" si="63"/>
        <v>400</v>
      </c>
      <c r="V77" s="30">
        <f t="shared" si="63"/>
        <v>38</v>
      </c>
      <c r="W77" s="12">
        <f t="shared" si="63"/>
        <v>220.4</v>
      </c>
    </row>
    <row r="78" spans="1:23" ht="15.75" x14ac:dyDescent="0.3">
      <c r="A78" s="8" t="s">
        <v>11</v>
      </c>
      <c r="B78" s="22" t="s">
        <v>33</v>
      </c>
      <c r="C78" s="118">
        <v>0</v>
      </c>
      <c r="D78" s="119">
        <v>0</v>
      </c>
      <c r="E78" s="7">
        <f>5.35*D78</f>
        <v>0</v>
      </c>
      <c r="F78" s="137">
        <v>0</v>
      </c>
      <c r="G78" s="64">
        <v>0</v>
      </c>
      <c r="H78" s="7">
        <f>5.35*G78</f>
        <v>0</v>
      </c>
      <c r="I78" s="147">
        <v>377</v>
      </c>
      <c r="J78" s="149">
        <v>0</v>
      </c>
      <c r="K78" s="7">
        <f>5.35*J78</f>
        <v>0</v>
      </c>
      <c r="L78" s="153">
        <v>0</v>
      </c>
      <c r="M78" s="153">
        <v>0</v>
      </c>
      <c r="N78" s="7">
        <f>5.35*M78</f>
        <v>0</v>
      </c>
      <c r="O78" s="124">
        <v>0</v>
      </c>
      <c r="P78" s="157">
        <v>0</v>
      </c>
      <c r="Q78" s="7">
        <f>5.35*P78</f>
        <v>0</v>
      </c>
      <c r="R78" s="159">
        <v>0</v>
      </c>
      <c r="S78" s="159">
        <v>0</v>
      </c>
      <c r="T78" s="7">
        <f>5.35*S78</f>
        <v>0</v>
      </c>
      <c r="U78" s="25">
        <f t="shared" si="63"/>
        <v>377</v>
      </c>
      <c r="V78" s="30">
        <f t="shared" si="63"/>
        <v>0</v>
      </c>
      <c r="W78" s="12">
        <f t="shared" si="63"/>
        <v>0</v>
      </c>
    </row>
    <row r="79" spans="1:23" ht="15.75" x14ac:dyDescent="0.3">
      <c r="A79" s="8" t="s">
        <v>12</v>
      </c>
      <c r="B79" s="22" t="s">
        <v>27</v>
      </c>
      <c r="C79" s="118">
        <v>52</v>
      </c>
      <c r="D79" s="119">
        <v>0</v>
      </c>
      <c r="E79" s="7">
        <f>5.1*D79</f>
        <v>0</v>
      </c>
      <c r="F79" s="137">
        <v>0</v>
      </c>
      <c r="G79" s="64">
        <v>0</v>
      </c>
      <c r="H79" s="7">
        <f>5.1*G79</f>
        <v>0</v>
      </c>
      <c r="I79" s="147">
        <v>0</v>
      </c>
      <c r="J79" s="149">
        <v>3</v>
      </c>
      <c r="K79" s="7">
        <f>5.1*J79</f>
        <v>15.299999999999999</v>
      </c>
      <c r="L79" s="153">
        <v>0</v>
      </c>
      <c r="M79" s="153">
        <v>49</v>
      </c>
      <c r="N79" s="7">
        <f>5.1*M79</f>
        <v>249.89999999999998</v>
      </c>
      <c r="O79" s="124">
        <v>0</v>
      </c>
      <c r="P79" s="157">
        <v>0</v>
      </c>
      <c r="Q79" s="7">
        <f>5.1*P79</f>
        <v>0</v>
      </c>
      <c r="R79" s="159">
        <v>54</v>
      </c>
      <c r="S79" s="159">
        <v>0</v>
      </c>
      <c r="T79" s="7">
        <f>5.1*S79</f>
        <v>0</v>
      </c>
      <c r="U79" s="25">
        <f t="shared" si="63"/>
        <v>106</v>
      </c>
      <c r="V79" s="30">
        <f t="shared" si="63"/>
        <v>52</v>
      </c>
      <c r="W79" s="12">
        <f t="shared" si="63"/>
        <v>265.2</v>
      </c>
    </row>
    <row r="80" spans="1:23" ht="15.75" x14ac:dyDescent="0.3">
      <c r="A80" s="8" t="s">
        <v>13</v>
      </c>
      <c r="B80" s="22" t="s">
        <v>31</v>
      </c>
      <c r="C80" s="118">
        <v>0</v>
      </c>
      <c r="D80" s="119">
        <v>0</v>
      </c>
      <c r="E80" s="7">
        <f>3.35*D80</f>
        <v>0</v>
      </c>
      <c r="F80" s="137">
        <v>0</v>
      </c>
      <c r="G80" s="64">
        <v>0</v>
      </c>
      <c r="H80" s="7">
        <f>3.35*G80</f>
        <v>0</v>
      </c>
      <c r="I80" s="147">
        <v>0</v>
      </c>
      <c r="J80" s="149">
        <v>0</v>
      </c>
      <c r="K80" s="7">
        <f>3.35*J80</f>
        <v>0</v>
      </c>
      <c r="L80" s="153">
        <v>0</v>
      </c>
      <c r="M80" s="153">
        <v>0</v>
      </c>
      <c r="N80" s="7">
        <f>3.35*M80</f>
        <v>0</v>
      </c>
      <c r="O80" s="124">
        <v>0</v>
      </c>
      <c r="P80" s="157">
        <v>0</v>
      </c>
      <c r="Q80" s="7">
        <f>3.35*P80</f>
        <v>0</v>
      </c>
      <c r="R80" s="159">
        <v>0</v>
      </c>
      <c r="S80" s="159">
        <v>0</v>
      </c>
      <c r="T80" s="7">
        <f>3.35*S80</f>
        <v>0</v>
      </c>
      <c r="U80" s="25">
        <f t="shared" si="63"/>
        <v>0</v>
      </c>
      <c r="V80" s="30">
        <f t="shared" si="63"/>
        <v>0</v>
      </c>
      <c r="W80" s="12">
        <f t="shared" si="63"/>
        <v>0</v>
      </c>
    </row>
    <row r="81" spans="1:34" ht="15.75" x14ac:dyDescent="0.3">
      <c r="A81" s="8" t="s">
        <v>14</v>
      </c>
      <c r="B81" s="22" t="s">
        <v>32</v>
      </c>
      <c r="C81" s="118">
        <v>0</v>
      </c>
      <c r="D81" s="119">
        <v>0</v>
      </c>
      <c r="E81" s="7">
        <f>0*D81</f>
        <v>0</v>
      </c>
      <c r="F81" s="137">
        <v>0</v>
      </c>
      <c r="G81" s="64">
        <v>0</v>
      </c>
      <c r="H81" s="7">
        <f>0*G81</f>
        <v>0</v>
      </c>
      <c r="I81" s="147">
        <v>0</v>
      </c>
      <c r="J81" s="149">
        <v>0</v>
      </c>
      <c r="K81" s="7">
        <f>0*J81</f>
        <v>0</v>
      </c>
      <c r="L81" s="153">
        <v>0</v>
      </c>
      <c r="M81" s="153">
        <v>0</v>
      </c>
      <c r="N81" s="7">
        <f>0*M81</f>
        <v>0</v>
      </c>
      <c r="O81" s="124">
        <v>0</v>
      </c>
      <c r="P81" s="157">
        <v>0</v>
      </c>
      <c r="Q81" s="7">
        <f>0*P81</f>
        <v>0</v>
      </c>
      <c r="R81" s="159">
        <v>0</v>
      </c>
      <c r="S81" s="159">
        <v>0</v>
      </c>
      <c r="T81" s="7">
        <f>0*S81</f>
        <v>0</v>
      </c>
      <c r="U81" s="25">
        <f t="shared" si="63"/>
        <v>0</v>
      </c>
      <c r="V81" s="30">
        <f t="shared" si="63"/>
        <v>0</v>
      </c>
      <c r="W81" s="12">
        <f t="shared" si="63"/>
        <v>0</v>
      </c>
    </row>
    <row r="82" spans="1:34" ht="15.75" x14ac:dyDescent="0.3">
      <c r="A82" s="8" t="s">
        <v>15</v>
      </c>
      <c r="B82" s="22" t="s">
        <v>98</v>
      </c>
      <c r="C82" s="118">
        <v>0</v>
      </c>
      <c r="D82" s="119">
        <v>0</v>
      </c>
      <c r="E82" s="7">
        <f>0*D82</f>
        <v>0</v>
      </c>
      <c r="F82" s="137">
        <v>0</v>
      </c>
      <c r="G82" s="64">
        <v>0</v>
      </c>
      <c r="H82" s="7">
        <f>0*G82</f>
        <v>0</v>
      </c>
      <c r="I82" s="147">
        <v>0</v>
      </c>
      <c r="J82" s="149">
        <v>0</v>
      </c>
      <c r="K82" s="7">
        <f>0*J82</f>
        <v>0</v>
      </c>
      <c r="L82" s="153">
        <v>0</v>
      </c>
      <c r="M82" s="153">
        <v>0</v>
      </c>
      <c r="N82" s="7">
        <f>0*M82</f>
        <v>0</v>
      </c>
      <c r="O82" s="124">
        <v>0</v>
      </c>
      <c r="P82" s="157">
        <v>0</v>
      </c>
      <c r="Q82" s="7">
        <f>0*P82</f>
        <v>0</v>
      </c>
      <c r="R82" s="159">
        <v>0</v>
      </c>
      <c r="S82" s="159">
        <v>0</v>
      </c>
      <c r="T82" s="7">
        <f>0*S82</f>
        <v>0</v>
      </c>
      <c r="U82" s="25">
        <f t="shared" si="63"/>
        <v>0</v>
      </c>
      <c r="V82" s="30">
        <f t="shared" si="63"/>
        <v>0</v>
      </c>
      <c r="W82" s="12">
        <f t="shared" si="63"/>
        <v>0</v>
      </c>
    </row>
    <row r="83" spans="1:34" ht="15.75" x14ac:dyDescent="0.3">
      <c r="A83" s="8" t="s">
        <v>16</v>
      </c>
      <c r="B83" s="22" t="s">
        <v>99</v>
      </c>
      <c r="C83" s="118">
        <v>0</v>
      </c>
      <c r="D83" s="119">
        <v>12</v>
      </c>
      <c r="E83" s="7">
        <f>6.35*D83</f>
        <v>76.199999999999989</v>
      </c>
      <c r="F83" s="137">
        <v>0</v>
      </c>
      <c r="G83" s="64">
        <v>0</v>
      </c>
      <c r="H83" s="7">
        <f>6.35*G83</f>
        <v>0</v>
      </c>
      <c r="I83" s="147">
        <v>220</v>
      </c>
      <c r="J83" s="149">
        <v>0</v>
      </c>
      <c r="K83" s="7">
        <f>6.35*J83</f>
        <v>0</v>
      </c>
      <c r="L83" s="153">
        <v>0</v>
      </c>
      <c r="M83" s="153">
        <v>0</v>
      </c>
      <c r="N83" s="7">
        <f>6.35*M83</f>
        <v>0</v>
      </c>
      <c r="O83" s="124">
        <v>0</v>
      </c>
      <c r="P83" s="157">
        <v>0</v>
      </c>
      <c r="Q83" s="7">
        <f>6.35*P83</f>
        <v>0</v>
      </c>
      <c r="R83" s="159">
        <v>0</v>
      </c>
      <c r="S83" s="159">
        <v>20</v>
      </c>
      <c r="T83" s="7">
        <f>6.35*S83</f>
        <v>127</v>
      </c>
      <c r="U83" s="25">
        <f t="shared" si="63"/>
        <v>220</v>
      </c>
      <c r="V83" s="30">
        <f t="shared" si="63"/>
        <v>32</v>
      </c>
      <c r="W83" s="12">
        <f t="shared" si="63"/>
        <v>203.2</v>
      </c>
    </row>
    <row r="84" spans="1:34" ht="15.75" x14ac:dyDescent="0.3">
      <c r="A84" s="8" t="s">
        <v>17</v>
      </c>
      <c r="B84" s="22" t="s">
        <v>26</v>
      </c>
      <c r="C84" s="118">
        <v>0</v>
      </c>
      <c r="D84" s="119">
        <v>0</v>
      </c>
      <c r="E84" s="7">
        <f>6.25*D84</f>
        <v>0</v>
      </c>
      <c r="F84" s="137">
        <v>12</v>
      </c>
      <c r="G84" s="64">
        <v>0</v>
      </c>
      <c r="H84" s="7">
        <f>6.25*G84</f>
        <v>0</v>
      </c>
      <c r="I84" s="147">
        <v>5</v>
      </c>
      <c r="J84" s="149">
        <v>0</v>
      </c>
      <c r="K84" s="7">
        <f>6.25*J84</f>
        <v>0</v>
      </c>
      <c r="L84" s="153">
        <v>0</v>
      </c>
      <c r="M84" s="153">
        <v>0</v>
      </c>
      <c r="N84" s="7">
        <f>6.25*M84</f>
        <v>0</v>
      </c>
      <c r="O84" s="124">
        <v>0</v>
      </c>
      <c r="P84" s="157">
        <v>0</v>
      </c>
      <c r="Q84" s="7">
        <f>6.25*P84</f>
        <v>0</v>
      </c>
      <c r="R84" s="159">
        <v>24</v>
      </c>
      <c r="S84" s="159">
        <v>9</v>
      </c>
      <c r="T84" s="7">
        <f>6.25*S84</f>
        <v>56.25</v>
      </c>
      <c r="U84" s="25">
        <f t="shared" si="63"/>
        <v>41</v>
      </c>
      <c r="V84" s="30">
        <f t="shared" si="63"/>
        <v>9</v>
      </c>
      <c r="W84" s="12">
        <f t="shared" si="63"/>
        <v>56.25</v>
      </c>
    </row>
    <row r="85" spans="1:34" ht="15.75" x14ac:dyDescent="0.3">
      <c r="A85" s="8" t="s">
        <v>18</v>
      </c>
      <c r="B85" s="22" t="s">
        <v>104</v>
      </c>
      <c r="C85" s="118">
        <v>0</v>
      </c>
      <c r="D85" s="119">
        <v>0</v>
      </c>
      <c r="E85" s="7">
        <f>5.8*D85</f>
        <v>0</v>
      </c>
      <c r="F85" s="137">
        <v>62</v>
      </c>
      <c r="G85" s="64">
        <v>0</v>
      </c>
      <c r="H85" s="7">
        <f>5.8*G85</f>
        <v>0</v>
      </c>
      <c r="I85" s="147">
        <v>53</v>
      </c>
      <c r="J85" s="149">
        <v>0</v>
      </c>
      <c r="K85" s="7">
        <f>5.8*J85</f>
        <v>0</v>
      </c>
      <c r="L85" s="153">
        <v>0</v>
      </c>
      <c r="M85" s="153">
        <v>0</v>
      </c>
      <c r="N85" s="7">
        <f>5.8*M85</f>
        <v>0</v>
      </c>
      <c r="O85" s="124">
        <v>0</v>
      </c>
      <c r="P85" s="157">
        <v>53</v>
      </c>
      <c r="Q85" s="7">
        <f>5.8*P85</f>
        <v>307.39999999999998</v>
      </c>
      <c r="R85" s="159">
        <v>0</v>
      </c>
      <c r="S85" s="159">
        <v>62</v>
      </c>
      <c r="T85" s="7">
        <f>5.8*S85</f>
        <v>359.59999999999997</v>
      </c>
      <c r="U85" s="25">
        <f t="shared" si="63"/>
        <v>115</v>
      </c>
      <c r="V85" s="30">
        <f t="shared" si="63"/>
        <v>115</v>
      </c>
      <c r="W85" s="12">
        <f t="shared" si="63"/>
        <v>667</v>
      </c>
    </row>
    <row r="86" spans="1:34" ht="15.75" x14ac:dyDescent="0.3">
      <c r="A86" s="8" t="s">
        <v>19</v>
      </c>
      <c r="B86" s="22" t="s">
        <v>34</v>
      </c>
      <c r="C86" s="118">
        <v>0</v>
      </c>
      <c r="D86" s="119">
        <v>0</v>
      </c>
      <c r="E86" s="7">
        <f>5.9*D86</f>
        <v>0</v>
      </c>
      <c r="F86" s="137">
        <v>0</v>
      </c>
      <c r="G86" s="64">
        <v>0</v>
      </c>
      <c r="H86" s="7">
        <f>5.9*G86</f>
        <v>0</v>
      </c>
      <c r="I86" s="147">
        <v>0</v>
      </c>
      <c r="J86" s="149">
        <v>0</v>
      </c>
      <c r="K86" s="7">
        <f>5.9*J86</f>
        <v>0</v>
      </c>
      <c r="L86" s="153">
        <v>0</v>
      </c>
      <c r="M86" s="153">
        <v>0</v>
      </c>
      <c r="N86" s="7">
        <f>5.9*M86</f>
        <v>0</v>
      </c>
      <c r="O86" s="124">
        <v>0</v>
      </c>
      <c r="P86" s="157">
        <v>0</v>
      </c>
      <c r="Q86" s="7">
        <f>5.9*P86</f>
        <v>0</v>
      </c>
      <c r="R86" s="159">
        <v>10</v>
      </c>
      <c r="S86" s="159">
        <v>0</v>
      </c>
      <c r="T86" s="7">
        <f>5.9*S86</f>
        <v>0</v>
      </c>
      <c r="U86" s="25">
        <f t="shared" si="63"/>
        <v>10</v>
      </c>
      <c r="V86" s="30">
        <f t="shared" si="63"/>
        <v>0</v>
      </c>
      <c r="W86" s="12">
        <f t="shared" si="63"/>
        <v>0</v>
      </c>
    </row>
    <row r="87" spans="1:34" ht="15.75" x14ac:dyDescent="0.3">
      <c r="A87" s="8" t="s">
        <v>20</v>
      </c>
      <c r="B87" s="22" t="s">
        <v>37</v>
      </c>
      <c r="C87" s="118">
        <v>6</v>
      </c>
      <c r="D87" s="119">
        <v>0</v>
      </c>
      <c r="E87" s="7">
        <f>5.15*D87</f>
        <v>0</v>
      </c>
      <c r="F87" s="137">
        <v>3</v>
      </c>
      <c r="G87" s="64">
        <v>0</v>
      </c>
      <c r="H87" s="7">
        <f>5.15*G87</f>
        <v>0</v>
      </c>
      <c r="I87" s="147">
        <v>0</v>
      </c>
      <c r="J87" s="149">
        <v>0</v>
      </c>
      <c r="K87" s="7">
        <f>5.15*J87</f>
        <v>0</v>
      </c>
      <c r="L87" s="153">
        <v>0</v>
      </c>
      <c r="M87" s="153">
        <v>0</v>
      </c>
      <c r="N87" s="7">
        <f>5.15*M87</f>
        <v>0</v>
      </c>
      <c r="O87" s="124">
        <v>0</v>
      </c>
      <c r="P87" s="157">
        <v>9</v>
      </c>
      <c r="Q87" s="7">
        <f>5.15*P87</f>
        <v>46.35</v>
      </c>
      <c r="R87" s="159">
        <v>0</v>
      </c>
      <c r="S87" s="159">
        <v>0</v>
      </c>
      <c r="T87" s="7">
        <f>5.15*S87</f>
        <v>0</v>
      </c>
      <c r="U87" s="25">
        <f t="shared" si="63"/>
        <v>9</v>
      </c>
      <c r="V87" s="30">
        <f t="shared" si="63"/>
        <v>9</v>
      </c>
      <c r="W87" s="12">
        <f t="shared" si="63"/>
        <v>46.35</v>
      </c>
      <c r="AH87">
        <v>0</v>
      </c>
    </row>
    <row r="88" spans="1:34" ht="15.75" x14ac:dyDescent="0.3">
      <c r="A88" s="8" t="s">
        <v>21</v>
      </c>
      <c r="B88" s="22" t="s">
        <v>28</v>
      </c>
      <c r="C88" s="118">
        <v>0</v>
      </c>
      <c r="D88" s="119">
        <v>0</v>
      </c>
      <c r="E88" s="7">
        <f>5*D88</f>
        <v>0</v>
      </c>
      <c r="F88" s="137">
        <v>0</v>
      </c>
      <c r="G88" s="64">
        <v>0</v>
      </c>
      <c r="H88" s="7">
        <f>5*G88</f>
        <v>0</v>
      </c>
      <c r="I88" s="147">
        <v>0</v>
      </c>
      <c r="J88" s="149">
        <v>0</v>
      </c>
      <c r="K88" s="7">
        <f>5*J88</f>
        <v>0</v>
      </c>
      <c r="L88" s="153">
        <v>0</v>
      </c>
      <c r="M88" s="153">
        <v>0</v>
      </c>
      <c r="N88" s="7">
        <f>5*M88</f>
        <v>0</v>
      </c>
      <c r="O88" s="124">
        <v>0</v>
      </c>
      <c r="P88" s="157">
        <v>0</v>
      </c>
      <c r="Q88" s="7">
        <f>5*P88</f>
        <v>0</v>
      </c>
      <c r="R88" s="159">
        <v>0</v>
      </c>
      <c r="S88" s="159">
        <v>0</v>
      </c>
      <c r="T88" s="7">
        <f>5*S88</f>
        <v>0</v>
      </c>
      <c r="U88" s="26">
        <f t="shared" si="63"/>
        <v>0</v>
      </c>
      <c r="V88" s="30">
        <f t="shared" si="63"/>
        <v>0</v>
      </c>
      <c r="W88" s="12">
        <f t="shared" si="63"/>
        <v>0</v>
      </c>
    </row>
    <row r="89" spans="1:34" ht="15.75" x14ac:dyDescent="0.3">
      <c r="A89" s="8" t="s">
        <v>22</v>
      </c>
      <c r="B89" s="22" t="s">
        <v>25</v>
      </c>
      <c r="C89" s="118">
        <v>0</v>
      </c>
      <c r="D89" s="119">
        <v>0</v>
      </c>
      <c r="E89" s="7">
        <f>4*D89</f>
        <v>0</v>
      </c>
      <c r="F89" s="137">
        <v>0</v>
      </c>
      <c r="G89" s="64">
        <v>0</v>
      </c>
      <c r="H89" s="7">
        <f>4*G89</f>
        <v>0</v>
      </c>
      <c r="I89" s="147">
        <v>0</v>
      </c>
      <c r="J89" s="149">
        <v>0</v>
      </c>
      <c r="K89" s="7">
        <f>4*J89</f>
        <v>0</v>
      </c>
      <c r="L89" s="153">
        <v>0</v>
      </c>
      <c r="M89" s="153">
        <v>0</v>
      </c>
      <c r="N89" s="7">
        <f>4*M89</f>
        <v>0</v>
      </c>
      <c r="O89" s="124">
        <v>0</v>
      </c>
      <c r="P89" s="157">
        <v>0</v>
      </c>
      <c r="Q89" s="7">
        <f>4*P89</f>
        <v>0</v>
      </c>
      <c r="R89" s="159">
        <v>0</v>
      </c>
      <c r="S89" s="159">
        <v>0</v>
      </c>
      <c r="T89" s="7">
        <f>4*S89</f>
        <v>0</v>
      </c>
      <c r="U89" s="25">
        <f t="shared" si="63"/>
        <v>0</v>
      </c>
      <c r="V89" s="30">
        <f t="shared" si="63"/>
        <v>0</v>
      </c>
      <c r="W89" s="12">
        <f t="shared" si="63"/>
        <v>0</v>
      </c>
    </row>
    <row r="90" spans="1:34" ht="16.5" thickBot="1" x14ac:dyDescent="0.35">
      <c r="A90" s="50">
        <v>21</v>
      </c>
      <c r="B90" s="22" t="s">
        <v>39</v>
      </c>
      <c r="C90" s="118">
        <v>0</v>
      </c>
      <c r="D90" s="119">
        <v>0</v>
      </c>
      <c r="E90" s="7">
        <f>0*D90</f>
        <v>0</v>
      </c>
      <c r="F90" s="137">
        <v>0</v>
      </c>
      <c r="G90" s="64">
        <v>0</v>
      </c>
      <c r="H90" s="7">
        <f>0*G90</f>
        <v>0</v>
      </c>
      <c r="I90" s="147">
        <v>0</v>
      </c>
      <c r="J90" s="149">
        <v>0</v>
      </c>
      <c r="K90" s="7">
        <f>0*J90</f>
        <v>0</v>
      </c>
      <c r="L90" s="153">
        <v>0</v>
      </c>
      <c r="M90" s="153">
        <v>0</v>
      </c>
      <c r="N90" s="7">
        <f>0*M90</f>
        <v>0</v>
      </c>
      <c r="O90" s="124">
        <v>0</v>
      </c>
      <c r="P90" s="157">
        <v>0</v>
      </c>
      <c r="Q90" s="7">
        <f>0*P90</f>
        <v>0</v>
      </c>
      <c r="R90" s="159">
        <v>0</v>
      </c>
      <c r="S90" s="159">
        <v>0</v>
      </c>
      <c r="T90" s="7">
        <f>0*S90</f>
        <v>0</v>
      </c>
      <c r="U90" s="39">
        <f t="shared" si="63"/>
        <v>0</v>
      </c>
      <c r="V90" s="11">
        <f t="shared" si="63"/>
        <v>0</v>
      </c>
      <c r="W90" s="14">
        <f t="shared" si="63"/>
        <v>0</v>
      </c>
    </row>
    <row r="91" spans="1:34" ht="17.25" thickTop="1" thickBot="1" x14ac:dyDescent="0.35">
      <c r="A91" s="3"/>
      <c r="B91" s="23" t="s">
        <v>57</v>
      </c>
      <c r="C91" s="28">
        <f t="shared" ref="C91:J91" si="64">SUM(C70:C90)</f>
        <v>58</v>
      </c>
      <c r="D91" s="15">
        <f t="shared" si="64"/>
        <v>76</v>
      </c>
      <c r="E91" s="23">
        <f t="shared" si="64"/>
        <v>426.59999999999997</v>
      </c>
      <c r="F91" s="28">
        <f t="shared" si="64"/>
        <v>86</v>
      </c>
      <c r="G91" s="28">
        <f t="shared" si="64"/>
        <v>0</v>
      </c>
      <c r="H91" s="23">
        <f t="shared" si="64"/>
        <v>0</v>
      </c>
      <c r="I91" s="60">
        <f t="shared" si="64"/>
        <v>1068</v>
      </c>
      <c r="J91" s="15">
        <f t="shared" si="64"/>
        <v>5</v>
      </c>
      <c r="K91" s="23">
        <f t="shared" ref="K91:T91" si="65">SUM(K70:K90)</f>
        <v>25.299999999999997</v>
      </c>
      <c r="L91" s="28">
        <f t="shared" si="65"/>
        <v>2</v>
      </c>
      <c r="M91" s="28">
        <f t="shared" si="65"/>
        <v>52</v>
      </c>
      <c r="N91" s="23">
        <f t="shared" si="65"/>
        <v>264.89999999999998</v>
      </c>
      <c r="O91" s="60">
        <f t="shared" si="65"/>
        <v>0</v>
      </c>
      <c r="P91" s="60">
        <f t="shared" si="65"/>
        <v>75</v>
      </c>
      <c r="Q91" s="91">
        <f t="shared" si="65"/>
        <v>418.75</v>
      </c>
      <c r="R91" s="60">
        <f t="shared" si="65"/>
        <v>95</v>
      </c>
      <c r="S91" s="73">
        <f t="shared" si="65"/>
        <v>99</v>
      </c>
      <c r="T91" s="15">
        <f t="shared" si="65"/>
        <v>582.84999999999991</v>
      </c>
      <c r="U91" s="28">
        <f>SUM(U70:U90)</f>
        <v>1309</v>
      </c>
      <c r="V91" s="15">
        <f>SUM(V70:V90)</f>
        <v>307</v>
      </c>
      <c r="W91" s="16">
        <f>SUM(W70:W90)</f>
        <v>1718.3999999999999</v>
      </c>
    </row>
    <row r="92" spans="1:34" ht="17.25" thickTop="1" thickBot="1" x14ac:dyDescent="0.35">
      <c r="A92" s="17"/>
      <c r="B92" s="24" t="s">
        <v>58</v>
      </c>
      <c r="C92" s="17">
        <f>C91</f>
        <v>58</v>
      </c>
      <c r="D92" s="18">
        <f>D91</f>
        <v>76</v>
      </c>
      <c r="E92" s="24">
        <f>E91</f>
        <v>426.59999999999997</v>
      </c>
      <c r="F92" s="17">
        <f>C92+F91</f>
        <v>144</v>
      </c>
      <c r="G92" s="18">
        <f>D92+G91</f>
        <v>76</v>
      </c>
      <c r="H92" s="19">
        <f>E92+H91</f>
        <v>426.59999999999997</v>
      </c>
      <c r="I92" s="61">
        <f t="shared" ref="I92:T92" si="66">F92+I91</f>
        <v>1212</v>
      </c>
      <c r="J92" s="18">
        <f>G92+J91</f>
        <v>81</v>
      </c>
      <c r="K92" s="19">
        <f t="shared" si="66"/>
        <v>451.9</v>
      </c>
      <c r="L92" s="17">
        <f t="shared" si="66"/>
        <v>1214</v>
      </c>
      <c r="M92" s="9">
        <v>0</v>
      </c>
      <c r="N92" s="19">
        <f t="shared" si="66"/>
        <v>716.8</v>
      </c>
      <c r="O92" s="61">
        <f t="shared" si="66"/>
        <v>1214</v>
      </c>
      <c r="P92" s="64">
        <v>0</v>
      </c>
      <c r="Q92" s="101">
        <f t="shared" si="66"/>
        <v>1135.55</v>
      </c>
      <c r="R92" s="61">
        <f t="shared" si="66"/>
        <v>1309</v>
      </c>
      <c r="S92" s="79">
        <f t="shared" si="66"/>
        <v>99</v>
      </c>
      <c r="T92" s="24">
        <f t="shared" si="66"/>
        <v>1718.3999999999999</v>
      </c>
      <c r="U92" s="17"/>
      <c r="V92" s="18"/>
      <c r="W92" s="19"/>
    </row>
    <row r="93" spans="1:34" ht="16.5" thickTop="1" x14ac:dyDescent="0.3">
      <c r="A93" s="2"/>
      <c r="B93" s="2"/>
      <c r="C93" s="2"/>
      <c r="D93" s="2"/>
      <c r="E93" s="2"/>
      <c r="F93" s="2"/>
      <c r="G93" s="52"/>
      <c r="H93" s="2"/>
      <c r="I93" s="62"/>
      <c r="J93" s="2"/>
      <c r="K93" s="2"/>
      <c r="L93" s="2"/>
      <c r="M93" s="2"/>
      <c r="N93" s="2"/>
      <c r="O93" s="62"/>
      <c r="P93" s="62"/>
      <c r="Q93" s="62"/>
      <c r="R93" s="62"/>
      <c r="S93" s="62"/>
      <c r="T93" s="2"/>
      <c r="U93" s="2"/>
      <c r="V93" s="2"/>
      <c r="W93" s="2"/>
    </row>
    <row r="94" spans="1:34" ht="15.75" x14ac:dyDescent="0.3">
      <c r="A94" s="2"/>
      <c r="B94" s="2" t="s">
        <v>52</v>
      </c>
      <c r="C94" s="2" t="s">
        <v>53</v>
      </c>
      <c r="D94" s="2"/>
      <c r="E94" s="2"/>
      <c r="F94" s="2"/>
      <c r="G94" s="2"/>
      <c r="H94" s="2"/>
      <c r="I94" s="62"/>
      <c r="J94" s="2"/>
      <c r="K94" s="2"/>
      <c r="L94" s="2"/>
      <c r="M94" s="2"/>
      <c r="N94" s="2"/>
      <c r="O94" s="62"/>
      <c r="P94" s="62"/>
      <c r="Q94" s="62"/>
      <c r="R94" s="62"/>
      <c r="S94" s="62"/>
      <c r="T94" s="2"/>
      <c r="U94" s="2"/>
      <c r="V94" s="2"/>
      <c r="W94" s="2"/>
    </row>
    <row r="95" spans="1:34" ht="15.75" x14ac:dyDescent="0.3">
      <c r="A95" s="2"/>
      <c r="B95" s="2"/>
      <c r="C95" s="2" t="s">
        <v>54</v>
      </c>
      <c r="D95" s="2"/>
      <c r="E95" s="2"/>
      <c r="F95" s="2"/>
      <c r="G95" s="2"/>
      <c r="H95" s="2"/>
      <c r="I95" s="62"/>
      <c r="J95" s="2"/>
      <c r="K95" s="2"/>
      <c r="L95" s="2"/>
      <c r="M95" s="2"/>
      <c r="N95" s="2"/>
      <c r="O95" s="62"/>
      <c r="P95" s="62"/>
      <c r="Q95" s="62"/>
      <c r="R95" s="62"/>
      <c r="S95" s="62"/>
      <c r="T95" s="2"/>
      <c r="U95" s="2"/>
      <c r="V95" s="2"/>
      <c r="W95" s="2"/>
    </row>
    <row r="96" spans="1:34" ht="15.75" x14ac:dyDescent="0.3">
      <c r="A96" s="2"/>
      <c r="B96" s="2"/>
      <c r="C96" s="2" t="s">
        <v>105</v>
      </c>
      <c r="D96" s="2"/>
      <c r="E96" s="2"/>
      <c r="F96" s="2"/>
      <c r="G96" s="2"/>
      <c r="H96" s="2"/>
      <c r="I96" s="62"/>
      <c r="J96" s="2"/>
      <c r="K96" s="2"/>
      <c r="L96" s="2"/>
      <c r="M96" s="2"/>
      <c r="N96" s="2"/>
      <c r="O96" s="62"/>
      <c r="P96" s="62"/>
      <c r="Q96" s="62"/>
      <c r="R96" s="62"/>
      <c r="S96" s="62"/>
      <c r="T96" s="2"/>
      <c r="U96" s="2"/>
      <c r="V96" s="2"/>
      <c r="W96" s="2"/>
    </row>
    <row r="97" spans="1:23" ht="16.5" thickBot="1" x14ac:dyDescent="0.35">
      <c r="A97" s="2"/>
      <c r="B97" s="1" t="s">
        <v>55</v>
      </c>
      <c r="C97" s="1" t="s">
        <v>56</v>
      </c>
      <c r="D97" s="2"/>
      <c r="E97" s="2"/>
      <c r="F97" s="2"/>
      <c r="G97" s="2"/>
      <c r="H97" s="2"/>
      <c r="I97" s="62"/>
      <c r="J97" s="2"/>
      <c r="K97" s="2"/>
      <c r="L97" s="2"/>
      <c r="M97" s="2"/>
      <c r="N97" s="2"/>
      <c r="O97" s="62"/>
      <c r="P97" s="62"/>
      <c r="Q97" s="62"/>
      <c r="R97" s="62"/>
      <c r="S97" s="62"/>
      <c r="T97" s="2"/>
      <c r="U97" s="2"/>
      <c r="V97" s="2"/>
      <c r="W97" s="2"/>
    </row>
    <row r="98" spans="1:23" ht="16.5" thickTop="1" x14ac:dyDescent="0.3">
      <c r="A98" s="262" t="s">
        <v>0</v>
      </c>
      <c r="B98" s="265" t="s">
        <v>1</v>
      </c>
      <c r="C98" s="268" t="s">
        <v>40</v>
      </c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70"/>
      <c r="U98" s="271" t="s">
        <v>61</v>
      </c>
      <c r="V98" s="271"/>
      <c r="W98" s="272"/>
    </row>
    <row r="99" spans="1:23" ht="15.75" x14ac:dyDescent="0.3">
      <c r="A99" s="263"/>
      <c r="B99" s="266"/>
      <c r="C99" s="259" t="s">
        <v>62</v>
      </c>
      <c r="D99" s="275"/>
      <c r="E99" s="275"/>
      <c r="F99" s="255" t="s">
        <v>63</v>
      </c>
      <c r="G99" s="256"/>
      <c r="H99" s="257"/>
      <c r="I99" s="256" t="s">
        <v>64</v>
      </c>
      <c r="J99" s="256"/>
      <c r="K99" s="256"/>
      <c r="L99" s="255" t="s">
        <v>65</v>
      </c>
      <c r="M99" s="256"/>
      <c r="N99" s="257"/>
      <c r="O99" s="276" t="s">
        <v>66</v>
      </c>
      <c r="P99" s="276"/>
      <c r="Q99" s="276"/>
      <c r="R99" s="255" t="s">
        <v>67</v>
      </c>
      <c r="S99" s="256"/>
      <c r="T99" s="257"/>
      <c r="U99" s="273"/>
      <c r="V99" s="273"/>
      <c r="W99" s="274"/>
    </row>
    <row r="100" spans="1:23" ht="16.5" thickBot="1" x14ac:dyDescent="0.35">
      <c r="A100" s="264"/>
      <c r="B100" s="267"/>
      <c r="C100" s="43" t="s">
        <v>47</v>
      </c>
      <c r="D100" s="44" t="s">
        <v>48</v>
      </c>
      <c r="E100" s="45" t="s">
        <v>103</v>
      </c>
      <c r="F100" s="43" t="s">
        <v>47</v>
      </c>
      <c r="G100" s="44" t="s">
        <v>48</v>
      </c>
      <c r="H100" s="45" t="s">
        <v>103</v>
      </c>
      <c r="I100" s="55" t="s">
        <v>47</v>
      </c>
      <c r="J100" s="44" t="s">
        <v>48</v>
      </c>
      <c r="K100" s="45" t="s">
        <v>103</v>
      </c>
      <c r="L100" s="43" t="s">
        <v>47</v>
      </c>
      <c r="M100" s="44" t="s">
        <v>48</v>
      </c>
      <c r="N100" s="45" t="s">
        <v>103</v>
      </c>
      <c r="O100" s="55" t="s">
        <v>47</v>
      </c>
      <c r="P100" s="75" t="s">
        <v>48</v>
      </c>
      <c r="Q100" s="99" t="s">
        <v>103</v>
      </c>
      <c r="R100" s="55" t="s">
        <v>47</v>
      </c>
      <c r="S100" s="75" t="s">
        <v>48</v>
      </c>
      <c r="T100" s="45" t="s">
        <v>103</v>
      </c>
      <c r="U100" s="43" t="s">
        <v>47</v>
      </c>
      <c r="V100" s="44" t="s">
        <v>48</v>
      </c>
      <c r="W100" s="45" t="s">
        <v>103</v>
      </c>
    </row>
    <row r="101" spans="1:23" ht="17.25" thickTop="1" thickBot="1" x14ac:dyDescent="0.35">
      <c r="A101" s="3" t="s">
        <v>3</v>
      </c>
      <c r="B101" s="20" t="s">
        <v>4</v>
      </c>
      <c r="C101" s="3" t="s">
        <v>68</v>
      </c>
      <c r="D101" s="4" t="s">
        <v>69</v>
      </c>
      <c r="E101" s="5" t="s">
        <v>70</v>
      </c>
      <c r="F101" s="3" t="s">
        <v>71</v>
      </c>
      <c r="G101" s="4" t="s">
        <v>72</v>
      </c>
      <c r="H101" s="5" t="s">
        <v>73</v>
      </c>
      <c r="I101" s="56" t="s">
        <v>74</v>
      </c>
      <c r="J101" s="4" t="s">
        <v>75</v>
      </c>
      <c r="K101" s="5" t="s">
        <v>76</v>
      </c>
      <c r="L101" s="3" t="s">
        <v>77</v>
      </c>
      <c r="M101" s="4" t="s">
        <v>78</v>
      </c>
      <c r="N101" s="5" t="s">
        <v>79</v>
      </c>
      <c r="O101" s="56" t="s">
        <v>80</v>
      </c>
      <c r="P101" s="76" t="s">
        <v>81</v>
      </c>
      <c r="Q101" s="103" t="s">
        <v>82</v>
      </c>
      <c r="R101" s="56" t="s">
        <v>83</v>
      </c>
      <c r="S101" s="76" t="s">
        <v>84</v>
      </c>
      <c r="T101" s="5" t="s">
        <v>85</v>
      </c>
      <c r="U101" s="3" t="s">
        <v>86</v>
      </c>
      <c r="V101" s="4" t="s">
        <v>87</v>
      </c>
      <c r="W101" s="5" t="s">
        <v>88</v>
      </c>
    </row>
    <row r="102" spans="1:23" ht="16.5" thickTop="1" x14ac:dyDescent="0.3">
      <c r="A102" s="6" t="s">
        <v>3</v>
      </c>
      <c r="B102" s="21" t="s">
        <v>23</v>
      </c>
      <c r="C102" s="209">
        <v>27</v>
      </c>
      <c r="D102" s="209">
        <v>0</v>
      </c>
      <c r="E102" s="7">
        <f>5*D102</f>
        <v>0</v>
      </c>
      <c r="F102" s="211">
        <v>0</v>
      </c>
      <c r="G102" s="211">
        <v>0</v>
      </c>
      <c r="H102" s="7">
        <f>5*G102</f>
        <v>0</v>
      </c>
      <c r="I102" s="213">
        <v>0</v>
      </c>
      <c r="J102" s="213">
        <v>2</v>
      </c>
      <c r="K102" s="7">
        <f>5*J102</f>
        <v>10</v>
      </c>
      <c r="L102" s="217">
        <v>0</v>
      </c>
      <c r="M102" s="217">
        <v>32</v>
      </c>
      <c r="N102" s="7">
        <f>5*M102</f>
        <v>160</v>
      </c>
      <c r="O102" s="64"/>
      <c r="P102" s="97"/>
      <c r="Q102" s="7">
        <f>5*P102</f>
        <v>0</v>
      </c>
      <c r="R102" s="64"/>
      <c r="S102" s="97"/>
      <c r="T102" s="7">
        <f>5*S102</f>
        <v>0</v>
      </c>
      <c r="U102" s="65">
        <f>U70+C102+F102+I102+L102+O102+R102</f>
        <v>58</v>
      </c>
      <c r="V102" s="65">
        <f>V70+D102+G102+J102+M102+P102+S102</f>
        <v>86</v>
      </c>
      <c r="W102" s="40">
        <f>W70+E102+H102+K102+N102+Q102+T102</f>
        <v>430</v>
      </c>
    </row>
    <row r="103" spans="1:23" ht="15.75" x14ac:dyDescent="0.3">
      <c r="A103" s="8" t="s">
        <v>4</v>
      </c>
      <c r="B103" s="22" t="s">
        <v>29</v>
      </c>
      <c r="C103" s="208">
        <v>0</v>
      </c>
      <c r="D103" s="208">
        <v>0</v>
      </c>
      <c r="E103" s="7">
        <f>0*D103</f>
        <v>0</v>
      </c>
      <c r="F103" s="210">
        <v>0</v>
      </c>
      <c r="G103" s="210">
        <v>0</v>
      </c>
      <c r="H103" s="7">
        <f>0*G103</f>
        <v>0</v>
      </c>
      <c r="I103" s="212">
        <v>0</v>
      </c>
      <c r="J103" s="212">
        <v>0</v>
      </c>
      <c r="K103" s="7">
        <f>0*J103</f>
        <v>0</v>
      </c>
      <c r="L103" s="216">
        <v>0</v>
      </c>
      <c r="M103" s="216">
        <v>0</v>
      </c>
      <c r="N103" s="7">
        <f>0*M103</f>
        <v>0</v>
      </c>
      <c r="O103" s="64"/>
      <c r="P103" s="97"/>
      <c r="Q103" s="7">
        <f>0*P103</f>
        <v>0</v>
      </c>
      <c r="R103" s="64"/>
      <c r="S103" s="97"/>
      <c r="T103" s="7">
        <f>0*S103</f>
        <v>0</v>
      </c>
      <c r="U103" s="65">
        <f t="shared" ref="U103:U122" si="67">U71+C103+F103+I103+L103+O103+R103</f>
        <v>0</v>
      </c>
      <c r="V103" s="65">
        <f t="shared" ref="V103:V122" si="68">V71+D103+G103+J103+M103+P103+S103</f>
        <v>0</v>
      </c>
      <c r="W103" s="12">
        <f t="shared" ref="W103:W122" si="69">W71+E103+H103+K103+N103+Q103+T103</f>
        <v>0</v>
      </c>
    </row>
    <row r="104" spans="1:23" ht="15.75" x14ac:dyDescent="0.3">
      <c r="A104" s="8" t="s">
        <v>5</v>
      </c>
      <c r="B104" s="22" t="s">
        <v>30</v>
      </c>
      <c r="C104" s="208">
        <v>0</v>
      </c>
      <c r="D104" s="208">
        <v>0</v>
      </c>
      <c r="E104" s="7">
        <f>0*D104</f>
        <v>0</v>
      </c>
      <c r="F104" s="210">
        <v>0</v>
      </c>
      <c r="G104" s="210">
        <v>0</v>
      </c>
      <c r="H104" s="7">
        <f>0*G104</f>
        <v>0</v>
      </c>
      <c r="I104" s="212">
        <v>0</v>
      </c>
      <c r="J104" s="212">
        <v>0</v>
      </c>
      <c r="K104" s="7">
        <f>0*J104</f>
        <v>0</v>
      </c>
      <c r="L104" s="216">
        <v>0</v>
      </c>
      <c r="M104" s="216">
        <v>0</v>
      </c>
      <c r="N104" s="7">
        <f>0*M104</f>
        <v>0</v>
      </c>
      <c r="O104" s="64"/>
      <c r="P104" s="97"/>
      <c r="Q104" s="7">
        <f>0*P104</f>
        <v>0</v>
      </c>
      <c r="R104" s="64"/>
      <c r="S104" s="97"/>
      <c r="T104" s="7">
        <f>0*S104</f>
        <v>0</v>
      </c>
      <c r="U104" s="65">
        <f t="shared" si="67"/>
        <v>0</v>
      </c>
      <c r="V104" s="65">
        <f t="shared" si="68"/>
        <v>0</v>
      </c>
      <c r="W104" s="12">
        <f t="shared" si="69"/>
        <v>0</v>
      </c>
    </row>
    <row r="105" spans="1:23" ht="15.75" x14ac:dyDescent="0.3">
      <c r="A105" s="8" t="s">
        <v>6</v>
      </c>
      <c r="B105" s="22" t="s">
        <v>38</v>
      </c>
      <c r="C105" s="208">
        <v>0</v>
      </c>
      <c r="D105" s="208">
        <v>0</v>
      </c>
      <c r="E105" s="7">
        <f>0*D105</f>
        <v>0</v>
      </c>
      <c r="F105" s="210">
        <v>0</v>
      </c>
      <c r="G105" s="210">
        <v>0</v>
      </c>
      <c r="H105" s="7">
        <f>0*G105</f>
        <v>0</v>
      </c>
      <c r="I105" s="212">
        <v>0</v>
      </c>
      <c r="J105" s="212">
        <v>0</v>
      </c>
      <c r="K105" s="7">
        <f>0*J105</f>
        <v>0</v>
      </c>
      <c r="L105" s="216">
        <v>0</v>
      </c>
      <c r="M105" s="216">
        <v>0</v>
      </c>
      <c r="N105" s="7">
        <f>0*M105</f>
        <v>0</v>
      </c>
      <c r="O105" s="64"/>
      <c r="P105" s="97"/>
      <c r="Q105" s="7">
        <f>0*P105</f>
        <v>0</v>
      </c>
      <c r="R105" s="64"/>
      <c r="S105" s="97"/>
      <c r="T105" s="7">
        <f>0*S105</f>
        <v>0</v>
      </c>
      <c r="U105" s="65">
        <f t="shared" si="67"/>
        <v>0</v>
      </c>
      <c r="V105" s="65">
        <f t="shared" si="68"/>
        <v>0</v>
      </c>
      <c r="W105" s="12">
        <f t="shared" si="69"/>
        <v>0</v>
      </c>
    </row>
    <row r="106" spans="1:23" ht="15.75" x14ac:dyDescent="0.3">
      <c r="A106" s="8" t="s">
        <v>7</v>
      </c>
      <c r="B106" s="22" t="s">
        <v>36</v>
      </c>
      <c r="C106" s="208">
        <v>0</v>
      </c>
      <c r="D106" s="208">
        <v>0</v>
      </c>
      <c r="E106" s="7">
        <f>0*D106</f>
        <v>0</v>
      </c>
      <c r="F106" s="210">
        <v>0</v>
      </c>
      <c r="G106" s="210">
        <v>0</v>
      </c>
      <c r="H106" s="7">
        <f>0*G106</f>
        <v>0</v>
      </c>
      <c r="I106" s="212">
        <v>0</v>
      </c>
      <c r="J106" s="212">
        <v>0</v>
      </c>
      <c r="K106" s="7">
        <f>0*J106</f>
        <v>0</v>
      </c>
      <c r="L106" s="216">
        <v>0</v>
      </c>
      <c r="M106" s="216">
        <v>0</v>
      </c>
      <c r="N106" s="7">
        <f>0*M106</f>
        <v>0</v>
      </c>
      <c r="O106" s="64"/>
      <c r="P106" s="97"/>
      <c r="Q106" s="7">
        <f>0*P106</f>
        <v>0</v>
      </c>
      <c r="R106" s="64"/>
      <c r="S106" s="97"/>
      <c r="T106" s="7">
        <f>0*S106</f>
        <v>0</v>
      </c>
      <c r="U106" s="65">
        <f t="shared" si="67"/>
        <v>0</v>
      </c>
      <c r="V106" s="65">
        <f t="shared" si="68"/>
        <v>0</v>
      </c>
      <c r="W106" s="12">
        <f t="shared" si="69"/>
        <v>0</v>
      </c>
    </row>
    <row r="107" spans="1:23" ht="15.75" x14ac:dyDescent="0.3">
      <c r="A107" s="8" t="s">
        <v>8</v>
      </c>
      <c r="B107" s="22" t="s">
        <v>24</v>
      </c>
      <c r="C107" s="208">
        <v>0</v>
      </c>
      <c r="D107" s="208">
        <v>0</v>
      </c>
      <c r="E107" s="7">
        <f>3.9*D107</f>
        <v>0</v>
      </c>
      <c r="F107" s="210">
        <v>0</v>
      </c>
      <c r="G107" s="210">
        <v>0</v>
      </c>
      <c r="H107" s="7">
        <f>3.9*G107</f>
        <v>0</v>
      </c>
      <c r="I107" s="212">
        <v>0</v>
      </c>
      <c r="J107" s="212">
        <v>0</v>
      </c>
      <c r="K107" s="7">
        <f>3.9*J107</f>
        <v>0</v>
      </c>
      <c r="L107" s="216">
        <v>0</v>
      </c>
      <c r="M107" s="216">
        <v>0</v>
      </c>
      <c r="N107" s="7">
        <f>3.9*M107</f>
        <v>0</v>
      </c>
      <c r="O107" s="64"/>
      <c r="P107" s="97"/>
      <c r="Q107" s="7">
        <f>3.9*P107</f>
        <v>0</v>
      </c>
      <c r="R107" s="64"/>
      <c r="S107" s="97"/>
      <c r="T107" s="7">
        <f>3.9*S107</f>
        <v>0</v>
      </c>
      <c r="U107" s="65">
        <f t="shared" si="67"/>
        <v>0</v>
      </c>
      <c r="V107" s="65">
        <f t="shared" si="68"/>
        <v>0</v>
      </c>
      <c r="W107" s="12">
        <f t="shared" si="69"/>
        <v>0</v>
      </c>
    </row>
    <row r="108" spans="1:23" ht="15.75" x14ac:dyDescent="0.3">
      <c r="A108" s="8" t="s">
        <v>9</v>
      </c>
      <c r="B108" s="22" t="s">
        <v>96</v>
      </c>
      <c r="C108" s="208">
        <v>0</v>
      </c>
      <c r="D108" s="208">
        <v>0</v>
      </c>
      <c r="E108" s="7">
        <f>3.85*D108</f>
        <v>0</v>
      </c>
      <c r="F108" s="210">
        <v>0</v>
      </c>
      <c r="G108" s="210">
        <v>0</v>
      </c>
      <c r="H108" s="7">
        <f>3.85*G108</f>
        <v>0</v>
      </c>
      <c r="I108" s="212">
        <v>0</v>
      </c>
      <c r="J108" s="212">
        <v>0</v>
      </c>
      <c r="K108" s="7">
        <f>3.85*J108</f>
        <v>0</v>
      </c>
      <c r="L108" s="216">
        <v>0</v>
      </c>
      <c r="M108" s="216">
        <v>0</v>
      </c>
      <c r="N108" s="7">
        <f>3.85*M108</f>
        <v>0</v>
      </c>
      <c r="O108" s="64"/>
      <c r="P108" s="97"/>
      <c r="Q108" s="7">
        <f>3.85*P108</f>
        <v>0</v>
      </c>
      <c r="R108" s="64"/>
      <c r="S108" s="97"/>
      <c r="T108" s="7">
        <f>3.85*S108</f>
        <v>0</v>
      </c>
      <c r="U108" s="65">
        <f t="shared" si="67"/>
        <v>0</v>
      </c>
      <c r="V108" s="65">
        <f t="shared" si="68"/>
        <v>0</v>
      </c>
      <c r="W108" s="12">
        <f t="shared" si="69"/>
        <v>0</v>
      </c>
    </row>
    <row r="109" spans="1:23" ht="15.75" x14ac:dyDescent="0.3">
      <c r="A109" s="8" t="s">
        <v>10</v>
      </c>
      <c r="B109" s="22" t="s">
        <v>97</v>
      </c>
      <c r="C109" s="208">
        <v>0</v>
      </c>
      <c r="D109" s="208">
        <v>400</v>
      </c>
      <c r="E109" s="7">
        <f>5.8*D109</f>
        <v>2320</v>
      </c>
      <c r="F109" s="210">
        <v>0</v>
      </c>
      <c r="G109" s="210">
        <v>0</v>
      </c>
      <c r="H109" s="7">
        <f>5.8*G109</f>
        <v>0</v>
      </c>
      <c r="I109" s="212">
        <v>320</v>
      </c>
      <c r="J109" s="212">
        <v>0</v>
      </c>
      <c r="K109" s="7">
        <f>5.8*J109</f>
        <v>0</v>
      </c>
      <c r="L109" s="216">
        <v>35</v>
      </c>
      <c r="M109" s="216">
        <v>0</v>
      </c>
      <c r="N109" s="7">
        <f>5.8*M109</f>
        <v>0</v>
      </c>
      <c r="O109" s="64"/>
      <c r="P109" s="97"/>
      <c r="Q109" s="7">
        <f>5.8*P109</f>
        <v>0</v>
      </c>
      <c r="R109" s="64"/>
      <c r="S109" s="97"/>
      <c r="T109" s="7">
        <f>5.8*S109</f>
        <v>0</v>
      </c>
      <c r="U109" s="65">
        <f t="shared" si="67"/>
        <v>755</v>
      </c>
      <c r="V109" s="65">
        <f t="shared" si="68"/>
        <v>438</v>
      </c>
      <c r="W109" s="12">
        <f t="shared" si="69"/>
        <v>2540.4</v>
      </c>
    </row>
    <row r="110" spans="1:23" ht="15.75" x14ac:dyDescent="0.3">
      <c r="A110" s="8" t="s">
        <v>11</v>
      </c>
      <c r="B110" s="22" t="s">
        <v>33</v>
      </c>
      <c r="C110" s="208">
        <v>0</v>
      </c>
      <c r="D110" s="208">
        <v>377</v>
      </c>
      <c r="E110" s="7">
        <f>5.35*D110</f>
        <v>2016.9499999999998</v>
      </c>
      <c r="F110" s="210">
        <v>0</v>
      </c>
      <c r="G110" s="210">
        <v>0</v>
      </c>
      <c r="H110" s="7">
        <f>5.35*G110</f>
        <v>0</v>
      </c>
      <c r="I110" s="212">
        <v>325</v>
      </c>
      <c r="J110" s="212">
        <v>0</v>
      </c>
      <c r="K110" s="7">
        <f>5.35*J110</f>
        <v>0</v>
      </c>
      <c r="L110" s="216">
        <v>0</v>
      </c>
      <c r="M110" s="216">
        <v>0</v>
      </c>
      <c r="N110" s="7">
        <f>5.35*M110</f>
        <v>0</v>
      </c>
      <c r="O110" s="64"/>
      <c r="P110" s="97"/>
      <c r="Q110" s="7">
        <f>5.35*P110</f>
        <v>0</v>
      </c>
      <c r="R110" s="64"/>
      <c r="S110" s="97"/>
      <c r="T110" s="7">
        <f>5.35*S110</f>
        <v>0</v>
      </c>
      <c r="U110" s="65">
        <f t="shared" si="67"/>
        <v>702</v>
      </c>
      <c r="V110" s="65">
        <f t="shared" si="68"/>
        <v>377</v>
      </c>
      <c r="W110" s="12">
        <f t="shared" si="69"/>
        <v>2016.9499999999998</v>
      </c>
    </row>
    <row r="111" spans="1:23" ht="15.75" x14ac:dyDescent="0.3">
      <c r="A111" s="8" t="s">
        <v>12</v>
      </c>
      <c r="B111" s="22" t="s">
        <v>27</v>
      </c>
      <c r="C111" s="208">
        <v>0</v>
      </c>
      <c r="D111" s="208">
        <v>0</v>
      </c>
      <c r="E111" s="7">
        <f>5.1*D111</f>
        <v>0</v>
      </c>
      <c r="F111" s="210">
        <v>0</v>
      </c>
      <c r="G111" s="210">
        <v>3</v>
      </c>
      <c r="H111" s="7">
        <f>5.1*G111</f>
        <v>15.299999999999999</v>
      </c>
      <c r="I111" s="212">
        <v>0</v>
      </c>
      <c r="J111" s="212">
        <v>51</v>
      </c>
      <c r="K111" s="7">
        <f>5.1*J111</f>
        <v>260.09999999999997</v>
      </c>
      <c r="L111" s="216">
        <v>0</v>
      </c>
      <c r="M111" s="216">
        <v>0</v>
      </c>
      <c r="N111" s="7">
        <f>5.1*M111</f>
        <v>0</v>
      </c>
      <c r="O111" s="64"/>
      <c r="P111" s="97"/>
      <c r="Q111" s="7">
        <f>5.1*P111</f>
        <v>0</v>
      </c>
      <c r="R111" s="64"/>
      <c r="S111" s="97"/>
      <c r="T111" s="7">
        <f>5.1*S111</f>
        <v>0</v>
      </c>
      <c r="U111" s="65">
        <f t="shared" si="67"/>
        <v>106</v>
      </c>
      <c r="V111" s="65">
        <f t="shared" si="68"/>
        <v>106</v>
      </c>
      <c r="W111" s="12">
        <f t="shared" si="69"/>
        <v>540.59999999999991</v>
      </c>
    </row>
    <row r="112" spans="1:23" ht="15.75" x14ac:dyDescent="0.3">
      <c r="A112" s="8" t="s">
        <v>13</v>
      </c>
      <c r="B112" s="22" t="s">
        <v>31</v>
      </c>
      <c r="C112" s="208">
        <v>0</v>
      </c>
      <c r="D112" s="208">
        <v>0</v>
      </c>
      <c r="E112" s="7">
        <f>3.35*D112</f>
        <v>0</v>
      </c>
      <c r="F112" s="210">
        <v>0</v>
      </c>
      <c r="G112" s="210">
        <v>0</v>
      </c>
      <c r="H112" s="7">
        <f>3.35*G112</f>
        <v>0</v>
      </c>
      <c r="I112" s="212">
        <v>0</v>
      </c>
      <c r="J112" s="212">
        <v>0</v>
      </c>
      <c r="K112" s="7">
        <f>3.35*J112</f>
        <v>0</v>
      </c>
      <c r="L112" s="216">
        <v>0</v>
      </c>
      <c r="M112" s="216">
        <v>0</v>
      </c>
      <c r="N112" s="7">
        <f>3.35*M112</f>
        <v>0</v>
      </c>
      <c r="O112" s="64"/>
      <c r="P112" s="97"/>
      <c r="Q112" s="7">
        <f>3.35*P112</f>
        <v>0</v>
      </c>
      <c r="R112" s="64"/>
      <c r="S112" s="97"/>
      <c r="T112" s="7">
        <f>3.35*S112</f>
        <v>0</v>
      </c>
      <c r="U112" s="65">
        <f t="shared" si="67"/>
        <v>0</v>
      </c>
      <c r="V112" s="65">
        <f t="shared" si="68"/>
        <v>0</v>
      </c>
      <c r="W112" s="12">
        <f t="shared" si="69"/>
        <v>0</v>
      </c>
    </row>
    <row r="113" spans="1:23" ht="15.75" x14ac:dyDescent="0.3">
      <c r="A113" s="8" t="s">
        <v>14</v>
      </c>
      <c r="B113" s="22" t="s">
        <v>32</v>
      </c>
      <c r="C113" s="208">
        <v>0</v>
      </c>
      <c r="D113" s="208">
        <v>0</v>
      </c>
      <c r="E113" s="7">
        <f>0*D113</f>
        <v>0</v>
      </c>
      <c r="F113" s="210">
        <v>0</v>
      </c>
      <c r="G113" s="210">
        <v>0</v>
      </c>
      <c r="H113" s="7">
        <f>0*G113</f>
        <v>0</v>
      </c>
      <c r="I113" s="212">
        <v>0</v>
      </c>
      <c r="J113" s="212">
        <v>0</v>
      </c>
      <c r="K113" s="7">
        <f>0*J113</f>
        <v>0</v>
      </c>
      <c r="L113" s="216">
        <v>0</v>
      </c>
      <c r="M113" s="216">
        <v>0</v>
      </c>
      <c r="N113" s="7">
        <f>0*M113</f>
        <v>0</v>
      </c>
      <c r="O113" s="64"/>
      <c r="P113" s="97"/>
      <c r="Q113" s="7">
        <f>0*P113</f>
        <v>0</v>
      </c>
      <c r="R113" s="64"/>
      <c r="S113" s="97"/>
      <c r="T113" s="7">
        <f>0*S113</f>
        <v>0</v>
      </c>
      <c r="U113" s="65">
        <f t="shared" si="67"/>
        <v>0</v>
      </c>
      <c r="V113" s="65">
        <f t="shared" si="68"/>
        <v>0</v>
      </c>
      <c r="W113" s="12">
        <f t="shared" si="69"/>
        <v>0</v>
      </c>
    </row>
    <row r="114" spans="1:23" ht="15.75" x14ac:dyDescent="0.3">
      <c r="A114" s="8" t="s">
        <v>15</v>
      </c>
      <c r="B114" s="22" t="s">
        <v>98</v>
      </c>
      <c r="C114" s="208">
        <v>0</v>
      </c>
      <c r="D114" s="208">
        <v>0</v>
      </c>
      <c r="E114" s="7">
        <f>0*D114</f>
        <v>0</v>
      </c>
      <c r="F114" s="210">
        <v>0</v>
      </c>
      <c r="G114" s="210">
        <v>0</v>
      </c>
      <c r="H114" s="7">
        <f>0*G114</f>
        <v>0</v>
      </c>
      <c r="I114" s="212">
        <v>0</v>
      </c>
      <c r="J114" s="212">
        <v>0</v>
      </c>
      <c r="K114" s="7">
        <f>0*J114</f>
        <v>0</v>
      </c>
      <c r="L114" s="216">
        <v>0</v>
      </c>
      <c r="M114" s="216">
        <v>0</v>
      </c>
      <c r="N114" s="7">
        <f>0*M114</f>
        <v>0</v>
      </c>
      <c r="O114" s="64"/>
      <c r="P114" s="97"/>
      <c r="Q114" s="7">
        <f>0*P114</f>
        <v>0</v>
      </c>
      <c r="R114" s="64"/>
      <c r="S114" s="97"/>
      <c r="T114" s="7">
        <f>0*S114</f>
        <v>0</v>
      </c>
      <c r="U114" s="65">
        <f t="shared" si="67"/>
        <v>0</v>
      </c>
      <c r="V114" s="65">
        <f t="shared" si="68"/>
        <v>0</v>
      </c>
      <c r="W114" s="12">
        <f t="shared" si="69"/>
        <v>0</v>
      </c>
    </row>
    <row r="115" spans="1:23" ht="15.75" x14ac:dyDescent="0.3">
      <c r="A115" s="8" t="s">
        <v>16</v>
      </c>
      <c r="B115" s="22" t="s">
        <v>99</v>
      </c>
      <c r="C115" s="208">
        <v>0</v>
      </c>
      <c r="D115" s="208">
        <v>200</v>
      </c>
      <c r="E115" s="7">
        <f>6.35*D115</f>
        <v>1270</v>
      </c>
      <c r="F115" s="210">
        <v>31</v>
      </c>
      <c r="G115" s="210">
        <v>0</v>
      </c>
      <c r="H115" s="7">
        <f>6.35*G115</f>
        <v>0</v>
      </c>
      <c r="I115" s="212">
        <v>169</v>
      </c>
      <c r="J115" s="212">
        <v>0</v>
      </c>
      <c r="K115" s="7">
        <f>6.35*J115</f>
        <v>0</v>
      </c>
      <c r="L115" s="216">
        <v>63</v>
      </c>
      <c r="M115" s="216">
        <v>0</v>
      </c>
      <c r="N115" s="7">
        <f>6.35*M115</f>
        <v>0</v>
      </c>
      <c r="O115" s="64"/>
      <c r="P115" s="97"/>
      <c r="Q115" s="7">
        <f>6.35*P115</f>
        <v>0</v>
      </c>
      <c r="R115" s="64"/>
      <c r="S115" s="97"/>
      <c r="T115" s="7">
        <f>6.35*S115</f>
        <v>0</v>
      </c>
      <c r="U115" s="65">
        <f t="shared" si="67"/>
        <v>483</v>
      </c>
      <c r="V115" s="65">
        <f t="shared" si="68"/>
        <v>232</v>
      </c>
      <c r="W115" s="12">
        <f t="shared" si="69"/>
        <v>1473.2</v>
      </c>
    </row>
    <row r="116" spans="1:23" ht="15.75" x14ac:dyDescent="0.3">
      <c r="A116" s="8" t="s">
        <v>17</v>
      </c>
      <c r="B116" s="22" t="s">
        <v>26</v>
      </c>
      <c r="C116" s="208">
        <v>363</v>
      </c>
      <c r="D116" s="208">
        <v>8</v>
      </c>
      <c r="E116" s="7">
        <f>6.25*D116</f>
        <v>50</v>
      </c>
      <c r="F116" s="210">
        <v>113</v>
      </c>
      <c r="G116" s="210">
        <v>0</v>
      </c>
      <c r="H116" s="7">
        <f>6.25*G116</f>
        <v>0</v>
      </c>
      <c r="I116" s="212">
        <v>0</v>
      </c>
      <c r="J116" s="212">
        <v>0</v>
      </c>
      <c r="K116" s="7">
        <f>6.25*J116</f>
        <v>0</v>
      </c>
      <c r="L116" s="216">
        <v>0</v>
      </c>
      <c r="M116" s="216">
        <v>17</v>
      </c>
      <c r="N116" s="7">
        <f>6.25*M116</f>
        <v>106.25</v>
      </c>
      <c r="O116" s="64"/>
      <c r="P116" s="97"/>
      <c r="Q116" s="7">
        <f>6.25*P116</f>
        <v>0</v>
      </c>
      <c r="R116" s="64"/>
      <c r="S116" s="97"/>
      <c r="T116" s="7">
        <f>6.25*S116</f>
        <v>0</v>
      </c>
      <c r="U116" s="65">
        <f t="shared" si="67"/>
        <v>517</v>
      </c>
      <c r="V116" s="65">
        <f t="shared" si="68"/>
        <v>34</v>
      </c>
      <c r="W116" s="12">
        <f t="shared" si="69"/>
        <v>212.5</v>
      </c>
    </row>
    <row r="117" spans="1:23" ht="15.75" x14ac:dyDescent="0.3">
      <c r="A117" s="8" t="s">
        <v>18</v>
      </c>
      <c r="B117" s="22" t="s">
        <v>104</v>
      </c>
      <c r="C117" s="208">
        <v>48</v>
      </c>
      <c r="D117" s="208">
        <v>0</v>
      </c>
      <c r="E117" s="7">
        <f>5.8*D117</f>
        <v>0</v>
      </c>
      <c r="F117" s="210">
        <v>173</v>
      </c>
      <c r="G117" s="210">
        <v>0</v>
      </c>
      <c r="H117" s="7">
        <f>5.8*G117</f>
        <v>0</v>
      </c>
      <c r="I117" s="212">
        <v>0</v>
      </c>
      <c r="J117" s="212">
        <v>0</v>
      </c>
      <c r="K117" s="7">
        <f>5.8*J117</f>
        <v>0</v>
      </c>
      <c r="L117" s="216">
        <v>0</v>
      </c>
      <c r="M117" s="216">
        <v>0</v>
      </c>
      <c r="N117" s="7">
        <f>5.8*M117</f>
        <v>0</v>
      </c>
      <c r="O117" s="64"/>
      <c r="P117" s="97"/>
      <c r="Q117" s="7">
        <f>5.8*P117</f>
        <v>0</v>
      </c>
      <c r="R117" s="64"/>
      <c r="S117" s="97"/>
      <c r="T117" s="7">
        <f>5.8*S117</f>
        <v>0</v>
      </c>
      <c r="U117" s="65">
        <f t="shared" si="67"/>
        <v>336</v>
      </c>
      <c r="V117" s="65">
        <f t="shared" si="68"/>
        <v>115</v>
      </c>
      <c r="W117" s="12">
        <f t="shared" si="69"/>
        <v>667</v>
      </c>
    </row>
    <row r="118" spans="1:23" ht="15.75" x14ac:dyDescent="0.3">
      <c r="A118" s="8" t="s">
        <v>19</v>
      </c>
      <c r="B118" s="22" t="s">
        <v>34</v>
      </c>
      <c r="C118" s="208">
        <v>170</v>
      </c>
      <c r="D118" s="208">
        <v>0</v>
      </c>
      <c r="E118" s="7">
        <f>5.9*D118</f>
        <v>0</v>
      </c>
      <c r="F118" s="210">
        <v>0</v>
      </c>
      <c r="G118" s="210">
        <v>0</v>
      </c>
      <c r="H118" s="7">
        <f>5.9*G118</f>
        <v>0</v>
      </c>
      <c r="I118" s="212">
        <v>0</v>
      </c>
      <c r="J118" s="212">
        <v>0</v>
      </c>
      <c r="K118" s="7">
        <f>5.9*J118</f>
        <v>0</v>
      </c>
      <c r="L118" s="216">
        <v>0</v>
      </c>
      <c r="M118" s="216">
        <v>5</v>
      </c>
      <c r="N118" s="7">
        <f>5.9*M118</f>
        <v>29.5</v>
      </c>
      <c r="O118" s="64"/>
      <c r="P118" s="97"/>
      <c r="Q118" s="7">
        <f>5.9*P118</f>
        <v>0</v>
      </c>
      <c r="R118" s="64"/>
      <c r="S118" s="97"/>
      <c r="T118" s="7">
        <f>5.9*S118</f>
        <v>0</v>
      </c>
      <c r="U118" s="65">
        <f t="shared" si="67"/>
        <v>180</v>
      </c>
      <c r="V118" s="65">
        <f t="shared" si="68"/>
        <v>5</v>
      </c>
      <c r="W118" s="12">
        <f t="shared" si="69"/>
        <v>29.5</v>
      </c>
    </row>
    <row r="119" spans="1:23" ht="15.75" x14ac:dyDescent="0.3">
      <c r="A119" s="8" t="s">
        <v>20</v>
      </c>
      <c r="B119" s="22" t="s">
        <v>37</v>
      </c>
      <c r="C119" s="208">
        <v>45</v>
      </c>
      <c r="D119" s="208">
        <v>0</v>
      </c>
      <c r="E119" s="7">
        <f>5.15*D119</f>
        <v>0</v>
      </c>
      <c r="F119" s="210">
        <v>180</v>
      </c>
      <c r="G119" s="210">
        <v>0</v>
      </c>
      <c r="H119" s="7">
        <f>5.15*G119</f>
        <v>0</v>
      </c>
      <c r="I119" s="212">
        <v>150</v>
      </c>
      <c r="J119" s="212">
        <v>0</v>
      </c>
      <c r="K119" s="7">
        <f>5.15*J119</f>
        <v>0</v>
      </c>
      <c r="L119" s="216">
        <v>0</v>
      </c>
      <c r="M119" s="216">
        <v>0</v>
      </c>
      <c r="N119" s="7">
        <f>5.15*M119</f>
        <v>0</v>
      </c>
      <c r="O119" s="64"/>
      <c r="P119" s="97"/>
      <c r="Q119" s="7">
        <f>5.15*P119</f>
        <v>0</v>
      </c>
      <c r="R119" s="64"/>
      <c r="S119" s="97"/>
      <c r="T119" s="7">
        <f>5.15*S119</f>
        <v>0</v>
      </c>
      <c r="U119" s="65">
        <f t="shared" si="67"/>
        <v>384</v>
      </c>
      <c r="V119" s="65">
        <f t="shared" si="68"/>
        <v>9</v>
      </c>
      <c r="W119" s="12">
        <f t="shared" si="69"/>
        <v>46.35</v>
      </c>
    </row>
    <row r="120" spans="1:23" ht="15.75" x14ac:dyDescent="0.3">
      <c r="A120" s="8" t="s">
        <v>21</v>
      </c>
      <c r="B120" s="22" t="s">
        <v>28</v>
      </c>
      <c r="C120" s="208">
        <v>79</v>
      </c>
      <c r="D120" s="208">
        <v>0</v>
      </c>
      <c r="E120" s="7">
        <f>5*D120</f>
        <v>0</v>
      </c>
      <c r="F120" s="210">
        <v>140</v>
      </c>
      <c r="G120" s="210">
        <v>0</v>
      </c>
      <c r="H120" s="7">
        <f>5*G120</f>
        <v>0</v>
      </c>
      <c r="I120" s="212">
        <v>35</v>
      </c>
      <c r="J120" s="212">
        <v>0</v>
      </c>
      <c r="K120" s="7">
        <f>5*J120</f>
        <v>0</v>
      </c>
      <c r="L120" s="216">
        <v>0</v>
      </c>
      <c r="M120" s="216">
        <v>0</v>
      </c>
      <c r="N120" s="7">
        <f>5*M120</f>
        <v>0</v>
      </c>
      <c r="O120" s="64"/>
      <c r="P120" s="97"/>
      <c r="Q120" s="7">
        <f>5*P120</f>
        <v>0</v>
      </c>
      <c r="R120" s="64"/>
      <c r="S120" s="97"/>
      <c r="T120" s="7">
        <f>5*S120</f>
        <v>0</v>
      </c>
      <c r="U120" s="65">
        <f t="shared" si="67"/>
        <v>254</v>
      </c>
      <c r="V120" s="65">
        <f t="shared" si="68"/>
        <v>0</v>
      </c>
      <c r="W120" s="12">
        <f t="shared" si="69"/>
        <v>0</v>
      </c>
    </row>
    <row r="121" spans="1:23" ht="15.75" x14ac:dyDescent="0.3">
      <c r="A121" s="10" t="s">
        <v>22</v>
      </c>
      <c r="B121" s="22" t="s">
        <v>25</v>
      </c>
      <c r="C121" s="208">
        <v>0</v>
      </c>
      <c r="D121" s="208">
        <v>0</v>
      </c>
      <c r="E121" s="7">
        <f>4*D121</f>
        <v>0</v>
      </c>
      <c r="F121" s="210">
        <v>0</v>
      </c>
      <c r="G121" s="210">
        <v>0</v>
      </c>
      <c r="H121" s="7">
        <f>4*G121</f>
        <v>0</v>
      </c>
      <c r="I121" s="212">
        <v>0</v>
      </c>
      <c r="J121" s="212">
        <v>0</v>
      </c>
      <c r="K121" s="7">
        <f>4*J121</f>
        <v>0</v>
      </c>
      <c r="L121" s="216">
        <v>0</v>
      </c>
      <c r="M121" s="216">
        <v>0</v>
      </c>
      <c r="N121" s="7">
        <f>4*M121</f>
        <v>0</v>
      </c>
      <c r="O121" s="64"/>
      <c r="P121" s="97"/>
      <c r="Q121" s="7">
        <f>4*P121</f>
        <v>0</v>
      </c>
      <c r="R121" s="64"/>
      <c r="S121" s="97"/>
      <c r="T121" s="7">
        <f>4*S121</f>
        <v>0</v>
      </c>
      <c r="U121" s="65">
        <f t="shared" si="67"/>
        <v>0</v>
      </c>
      <c r="V121" s="65">
        <f t="shared" si="68"/>
        <v>0</v>
      </c>
      <c r="W121" s="12">
        <f t="shared" si="69"/>
        <v>0</v>
      </c>
    </row>
    <row r="122" spans="1:23" ht="16.5" thickBot="1" x14ac:dyDescent="0.35">
      <c r="A122" s="50">
        <v>21</v>
      </c>
      <c r="B122" s="22" t="s">
        <v>39</v>
      </c>
      <c r="C122" s="208">
        <v>0</v>
      </c>
      <c r="D122" s="208">
        <v>0</v>
      </c>
      <c r="E122" s="7">
        <f>0*D122</f>
        <v>0</v>
      </c>
      <c r="F122" s="210">
        <v>0</v>
      </c>
      <c r="G122" s="210">
        <v>0</v>
      </c>
      <c r="H122" s="7">
        <f>0*G122</f>
        <v>0</v>
      </c>
      <c r="I122" s="212">
        <v>0</v>
      </c>
      <c r="J122" s="212">
        <v>0</v>
      </c>
      <c r="K122" s="7">
        <f>0*J122</f>
        <v>0</v>
      </c>
      <c r="L122" s="216">
        <v>0</v>
      </c>
      <c r="M122" s="216">
        <v>0</v>
      </c>
      <c r="N122" s="7">
        <f>0*M122</f>
        <v>0</v>
      </c>
      <c r="O122" s="64"/>
      <c r="P122" s="97"/>
      <c r="Q122" s="7">
        <f>0*P122</f>
        <v>0</v>
      </c>
      <c r="R122" s="64"/>
      <c r="S122" s="97"/>
      <c r="T122" s="7">
        <f>0*S122</f>
        <v>0</v>
      </c>
      <c r="U122" s="65">
        <f t="shared" si="67"/>
        <v>0</v>
      </c>
      <c r="V122" s="65">
        <f t="shared" si="68"/>
        <v>0</v>
      </c>
      <c r="W122" s="12">
        <f t="shared" si="69"/>
        <v>0</v>
      </c>
    </row>
    <row r="123" spans="1:23" ht="17.25" thickTop="1" thickBot="1" x14ac:dyDescent="0.35">
      <c r="A123" s="49"/>
      <c r="B123" s="48" t="s">
        <v>57</v>
      </c>
      <c r="C123" s="28">
        <f t="shared" ref="C123:T123" si="70">SUM(C102:C122)</f>
        <v>732</v>
      </c>
      <c r="D123" s="15">
        <f t="shared" si="70"/>
        <v>985</v>
      </c>
      <c r="E123" s="23">
        <f t="shared" si="70"/>
        <v>5656.95</v>
      </c>
      <c r="F123" s="28">
        <f t="shared" si="70"/>
        <v>637</v>
      </c>
      <c r="G123" s="15">
        <f t="shared" si="70"/>
        <v>3</v>
      </c>
      <c r="H123" s="16">
        <f t="shared" si="70"/>
        <v>15.299999999999999</v>
      </c>
      <c r="I123" s="60">
        <f t="shared" si="70"/>
        <v>999</v>
      </c>
      <c r="J123" s="15">
        <f t="shared" si="70"/>
        <v>53</v>
      </c>
      <c r="K123" s="23">
        <f t="shared" si="70"/>
        <v>270.09999999999997</v>
      </c>
      <c r="L123" s="28">
        <f t="shared" si="70"/>
        <v>98</v>
      </c>
      <c r="M123" s="15">
        <f t="shared" si="70"/>
        <v>54</v>
      </c>
      <c r="N123" s="16">
        <f t="shared" si="70"/>
        <v>295.75</v>
      </c>
      <c r="O123" s="70">
        <f t="shared" si="70"/>
        <v>0</v>
      </c>
      <c r="P123" s="73">
        <f t="shared" si="70"/>
        <v>0</v>
      </c>
      <c r="Q123" s="91">
        <f t="shared" si="70"/>
        <v>0</v>
      </c>
      <c r="R123" s="60">
        <f t="shared" si="70"/>
        <v>0</v>
      </c>
      <c r="S123" s="73">
        <f t="shared" si="70"/>
        <v>0</v>
      </c>
      <c r="T123" s="23">
        <f t="shared" si="70"/>
        <v>0</v>
      </c>
      <c r="U123" s="28">
        <f>SUM(U102:U121)</f>
        <v>3775</v>
      </c>
      <c r="V123" s="15">
        <f>SUM(V102:V122)</f>
        <v>1402</v>
      </c>
      <c r="W123" s="16">
        <f>SUM(W102:W121)</f>
        <v>7956.5000000000009</v>
      </c>
    </row>
    <row r="124" spans="1:23" ht="16.5" thickTop="1" thickBot="1" x14ac:dyDescent="0.3">
      <c r="A124" s="17"/>
      <c r="B124" s="24" t="s">
        <v>58</v>
      </c>
      <c r="C124" s="17">
        <f>R92+C123</f>
        <v>2041</v>
      </c>
      <c r="D124" s="17">
        <f>S92+D123</f>
        <v>1084</v>
      </c>
      <c r="E124" s="17">
        <f>T92+E123</f>
        <v>7375.3499999999995</v>
      </c>
      <c r="F124" s="17">
        <f t="shared" ref="F124:T124" si="71">C124+F123</f>
        <v>2678</v>
      </c>
      <c r="G124" s="18">
        <f t="shared" si="71"/>
        <v>1087</v>
      </c>
      <c r="H124" s="19">
        <f t="shared" si="71"/>
        <v>7390.65</v>
      </c>
      <c r="I124" s="61">
        <f t="shared" si="71"/>
        <v>3677</v>
      </c>
      <c r="J124" s="18">
        <f t="shared" si="71"/>
        <v>1140</v>
      </c>
      <c r="K124" s="19">
        <f t="shared" si="71"/>
        <v>7660.75</v>
      </c>
      <c r="L124" s="17">
        <f t="shared" si="71"/>
        <v>3775</v>
      </c>
      <c r="M124" s="18">
        <f t="shared" si="71"/>
        <v>1194</v>
      </c>
      <c r="N124" s="19">
        <f t="shared" si="71"/>
        <v>7956.5</v>
      </c>
      <c r="O124" s="61">
        <f t="shared" si="71"/>
        <v>3775</v>
      </c>
      <c r="P124" s="79">
        <f t="shared" si="71"/>
        <v>1194</v>
      </c>
      <c r="Q124" s="101">
        <f t="shared" si="71"/>
        <v>7956.5</v>
      </c>
      <c r="R124" s="61">
        <f t="shared" si="71"/>
        <v>3775</v>
      </c>
      <c r="S124" s="79">
        <f t="shared" si="71"/>
        <v>1194</v>
      </c>
      <c r="T124" s="24">
        <f t="shared" si="71"/>
        <v>7956.5</v>
      </c>
      <c r="U124" s="17"/>
      <c r="V124" s="18"/>
      <c r="W124" s="19"/>
    </row>
    <row r="125" spans="1:23" ht="16.5" thickTop="1" x14ac:dyDescent="0.3">
      <c r="A125" s="2"/>
      <c r="B125" s="2"/>
      <c r="C125" s="2"/>
      <c r="D125" s="2"/>
      <c r="E125" s="2"/>
      <c r="F125" s="2"/>
      <c r="G125" s="2"/>
      <c r="H125" s="2"/>
      <c r="I125" s="62"/>
      <c r="J125" s="2"/>
      <c r="K125" s="2"/>
      <c r="L125" s="2"/>
      <c r="M125" s="2"/>
      <c r="N125" s="2"/>
      <c r="O125" s="62"/>
      <c r="P125" s="62"/>
      <c r="Q125" s="62"/>
      <c r="R125" s="62"/>
      <c r="S125" s="62"/>
      <c r="T125" s="2"/>
      <c r="U125" s="2"/>
      <c r="V125" s="2"/>
      <c r="W125" s="2"/>
    </row>
    <row r="126" spans="1:23" ht="15.75" x14ac:dyDescent="0.3">
      <c r="A126" s="2"/>
      <c r="B126" s="2" t="s">
        <v>52</v>
      </c>
      <c r="C126" s="2" t="s">
        <v>53</v>
      </c>
      <c r="D126" s="2"/>
      <c r="E126" s="2"/>
      <c r="F126" s="2"/>
      <c r="G126" s="2"/>
      <c r="H126" s="2"/>
      <c r="I126" s="62"/>
      <c r="J126" s="2"/>
      <c r="K126" s="2"/>
      <c r="L126" s="2"/>
      <c r="M126" s="2"/>
      <c r="N126" s="2"/>
      <c r="O126" s="62"/>
      <c r="P126" s="62"/>
      <c r="Q126" s="62"/>
      <c r="R126" s="62"/>
      <c r="S126" s="62"/>
      <c r="T126" s="2"/>
      <c r="U126" s="2"/>
      <c r="V126" s="2"/>
      <c r="W126" s="2"/>
    </row>
    <row r="127" spans="1:23" ht="15.75" x14ac:dyDescent="0.3">
      <c r="A127" s="2"/>
      <c r="B127" s="2"/>
      <c r="C127" s="2" t="s">
        <v>54</v>
      </c>
      <c r="D127" s="2"/>
      <c r="E127" s="2"/>
      <c r="F127" s="2"/>
      <c r="G127" s="2"/>
      <c r="H127" s="2"/>
      <c r="I127" s="62"/>
      <c r="J127" s="2"/>
      <c r="K127" s="2"/>
      <c r="L127" s="2"/>
      <c r="M127" s="2"/>
      <c r="N127" s="2"/>
      <c r="O127" s="62"/>
      <c r="P127" s="62"/>
      <c r="Q127" s="62"/>
      <c r="R127" s="62"/>
      <c r="S127" s="62"/>
      <c r="T127" s="2"/>
      <c r="U127" s="2"/>
      <c r="V127" s="2"/>
      <c r="W127" s="2"/>
    </row>
    <row r="128" spans="1:23" ht="15.75" x14ac:dyDescent="0.3">
      <c r="A128" s="2"/>
      <c r="B128" s="2"/>
      <c r="C128" s="2" t="s">
        <v>105</v>
      </c>
      <c r="D128" s="2"/>
      <c r="E128" s="2"/>
      <c r="F128" s="2"/>
      <c r="G128" s="2"/>
      <c r="H128" s="2"/>
      <c r="I128" s="62"/>
      <c r="J128" s="2"/>
      <c r="K128" s="2"/>
      <c r="L128" s="2"/>
      <c r="M128" s="2"/>
      <c r="N128" s="2"/>
      <c r="O128" s="62"/>
      <c r="P128" s="62"/>
      <c r="Q128" s="62"/>
      <c r="R128" s="62"/>
      <c r="S128" s="62"/>
      <c r="T128" s="2"/>
      <c r="U128" s="2"/>
      <c r="V128" s="2"/>
      <c r="W128" s="2"/>
    </row>
    <row r="129" spans="1:23" ht="16.5" thickBot="1" x14ac:dyDescent="0.35">
      <c r="A129" s="2"/>
      <c r="B129" s="1" t="s">
        <v>55</v>
      </c>
      <c r="C129" s="1" t="s">
        <v>59</v>
      </c>
      <c r="D129" s="2"/>
      <c r="E129" s="2"/>
      <c r="F129" s="2"/>
      <c r="G129" s="2"/>
      <c r="H129" s="2"/>
      <c r="I129" s="62"/>
      <c r="J129" s="2"/>
      <c r="K129" s="2"/>
      <c r="L129" s="2"/>
      <c r="M129" s="2"/>
      <c r="N129" s="2"/>
      <c r="O129" s="62"/>
      <c r="P129" s="62"/>
      <c r="Q129" s="62"/>
      <c r="R129" s="62"/>
      <c r="S129" s="62"/>
      <c r="T129" s="2"/>
      <c r="U129" s="2"/>
      <c r="V129" s="2"/>
      <c r="W129" s="2"/>
    </row>
    <row r="130" spans="1:23" ht="16.5" thickTop="1" x14ac:dyDescent="0.3">
      <c r="A130" s="262" t="s">
        <v>0</v>
      </c>
      <c r="B130" s="265" t="s">
        <v>1</v>
      </c>
      <c r="C130" s="268" t="s">
        <v>40</v>
      </c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70"/>
      <c r="U130" s="277" t="s">
        <v>46</v>
      </c>
      <c r="V130" s="271"/>
      <c r="W130" s="272"/>
    </row>
    <row r="131" spans="1:23" ht="15.75" x14ac:dyDescent="0.3">
      <c r="A131" s="263"/>
      <c r="B131" s="266"/>
      <c r="C131" s="259" t="s">
        <v>41</v>
      </c>
      <c r="D131" s="260"/>
      <c r="E131" s="261"/>
      <c r="F131" s="259" t="s">
        <v>42</v>
      </c>
      <c r="G131" s="260"/>
      <c r="H131" s="261"/>
      <c r="I131" s="259" t="s">
        <v>43</v>
      </c>
      <c r="J131" s="260"/>
      <c r="K131" s="261"/>
      <c r="L131" s="259" t="s">
        <v>44</v>
      </c>
      <c r="M131" s="260"/>
      <c r="N131" s="261"/>
      <c r="O131" s="279" t="s">
        <v>2</v>
      </c>
      <c r="P131" s="280"/>
      <c r="Q131" s="281"/>
      <c r="R131" s="259" t="s">
        <v>45</v>
      </c>
      <c r="S131" s="260"/>
      <c r="T131" s="261"/>
      <c r="U131" s="278"/>
      <c r="V131" s="273"/>
      <c r="W131" s="274"/>
    </row>
    <row r="132" spans="1:23" ht="16.5" thickBot="1" x14ac:dyDescent="0.35">
      <c r="A132" s="264"/>
      <c r="B132" s="267"/>
      <c r="C132" s="43" t="s">
        <v>47</v>
      </c>
      <c r="D132" s="44" t="s">
        <v>48</v>
      </c>
      <c r="E132" s="45" t="s">
        <v>103</v>
      </c>
      <c r="F132" s="43" t="s">
        <v>47</v>
      </c>
      <c r="G132" s="44" t="s">
        <v>48</v>
      </c>
      <c r="H132" s="45" t="s">
        <v>103</v>
      </c>
      <c r="I132" s="55" t="s">
        <v>47</v>
      </c>
      <c r="J132" s="44" t="s">
        <v>48</v>
      </c>
      <c r="K132" s="45" t="s">
        <v>103</v>
      </c>
      <c r="L132" s="43" t="s">
        <v>47</v>
      </c>
      <c r="M132" s="44" t="s">
        <v>48</v>
      </c>
      <c r="N132" s="45" t="s">
        <v>103</v>
      </c>
      <c r="O132" s="55" t="s">
        <v>47</v>
      </c>
      <c r="P132" s="75" t="s">
        <v>48</v>
      </c>
      <c r="Q132" s="99" t="s">
        <v>103</v>
      </c>
      <c r="R132" s="55" t="s">
        <v>47</v>
      </c>
      <c r="S132" s="75" t="s">
        <v>48</v>
      </c>
      <c r="T132" s="45" t="s">
        <v>103</v>
      </c>
      <c r="U132" s="43" t="s">
        <v>47</v>
      </c>
      <c r="V132" s="44" t="s">
        <v>48</v>
      </c>
      <c r="W132" s="45" t="s">
        <v>103</v>
      </c>
    </row>
    <row r="133" spans="1:23" ht="17.25" thickTop="1" thickBot="1" x14ac:dyDescent="0.35">
      <c r="A133" s="3" t="s">
        <v>3</v>
      </c>
      <c r="B133" s="20" t="s">
        <v>4</v>
      </c>
      <c r="C133" s="3" t="s">
        <v>5</v>
      </c>
      <c r="D133" s="4" t="s">
        <v>6</v>
      </c>
      <c r="E133" s="20" t="s">
        <v>7</v>
      </c>
      <c r="F133" s="3" t="s">
        <v>8</v>
      </c>
      <c r="G133" s="4" t="s">
        <v>9</v>
      </c>
      <c r="H133" s="5" t="s">
        <v>10</v>
      </c>
      <c r="I133" s="72" t="s">
        <v>11</v>
      </c>
      <c r="J133" s="98" t="s">
        <v>12</v>
      </c>
      <c r="K133" s="20" t="s">
        <v>13</v>
      </c>
      <c r="L133" s="3" t="s">
        <v>14</v>
      </c>
      <c r="M133" s="4" t="s">
        <v>15</v>
      </c>
      <c r="N133" s="5" t="s">
        <v>16</v>
      </c>
      <c r="O133" s="72" t="s">
        <v>17</v>
      </c>
      <c r="P133" s="76" t="s">
        <v>18</v>
      </c>
      <c r="Q133" s="100" t="s">
        <v>19</v>
      </c>
      <c r="R133" s="56" t="s">
        <v>20</v>
      </c>
      <c r="S133" s="76" t="s">
        <v>21</v>
      </c>
      <c r="T133" s="5" t="s">
        <v>22</v>
      </c>
      <c r="U133" s="29" t="s">
        <v>49</v>
      </c>
      <c r="V133" s="4" t="s">
        <v>50</v>
      </c>
      <c r="W133" s="5" t="s">
        <v>51</v>
      </c>
    </row>
    <row r="134" spans="1:23" ht="16.5" thickTop="1" x14ac:dyDescent="0.3">
      <c r="A134" s="6" t="s">
        <v>3</v>
      </c>
      <c r="B134" s="21" t="s">
        <v>23</v>
      </c>
      <c r="C134" s="9">
        <v>0</v>
      </c>
      <c r="D134" s="9">
        <v>0</v>
      </c>
      <c r="E134" s="7">
        <f>3.2*D134</f>
        <v>0</v>
      </c>
      <c r="F134" s="64">
        <v>0</v>
      </c>
      <c r="G134" s="140">
        <v>0</v>
      </c>
      <c r="H134" s="7">
        <f>3.2*G134</f>
        <v>0</v>
      </c>
      <c r="I134" s="9">
        <v>0</v>
      </c>
      <c r="J134" s="152">
        <v>0</v>
      </c>
      <c r="K134" s="7">
        <f>3.2*J134</f>
        <v>0</v>
      </c>
      <c r="L134" s="156">
        <v>0</v>
      </c>
      <c r="M134" s="9">
        <v>0</v>
      </c>
      <c r="N134" s="7">
        <f>3.2*M134</f>
        <v>0</v>
      </c>
      <c r="O134" s="64">
        <v>0</v>
      </c>
      <c r="P134" s="64">
        <v>0</v>
      </c>
      <c r="Q134" s="7">
        <f>3.2*P134</f>
        <v>0</v>
      </c>
      <c r="R134" s="64">
        <v>0</v>
      </c>
      <c r="S134" s="64">
        <v>0</v>
      </c>
      <c r="T134" s="7">
        <f>3.2*S134</f>
        <v>0</v>
      </c>
      <c r="U134" s="38">
        <f>C134+F134+I134+L134+O134+R134</f>
        <v>0</v>
      </c>
      <c r="V134" s="41">
        <f>D134+G134+J134+M134+P134+S134</f>
        <v>0</v>
      </c>
      <c r="W134" s="40">
        <f>E134+H134+K134+N134+Q134+T134</f>
        <v>0</v>
      </c>
    </row>
    <row r="135" spans="1:23" ht="15.75" x14ac:dyDescent="0.3">
      <c r="A135" s="8" t="s">
        <v>4</v>
      </c>
      <c r="B135" s="22" t="s">
        <v>29</v>
      </c>
      <c r="C135" s="9">
        <v>0</v>
      </c>
      <c r="D135" s="9">
        <v>0</v>
      </c>
      <c r="E135" s="7">
        <f>5*D135</f>
        <v>0</v>
      </c>
      <c r="F135" s="64">
        <v>0</v>
      </c>
      <c r="G135" s="139">
        <v>0</v>
      </c>
      <c r="H135" s="7">
        <f>5*G135</f>
        <v>0</v>
      </c>
      <c r="I135" s="9">
        <v>0</v>
      </c>
      <c r="J135" s="151">
        <v>0</v>
      </c>
      <c r="K135" s="7">
        <f>5*J135</f>
        <v>0</v>
      </c>
      <c r="L135" s="155">
        <v>10</v>
      </c>
      <c r="M135" s="9">
        <v>0</v>
      </c>
      <c r="N135" s="7">
        <f>5*M135</f>
        <v>0</v>
      </c>
      <c r="O135" s="64">
        <v>0</v>
      </c>
      <c r="P135" s="64">
        <v>0</v>
      </c>
      <c r="Q135" s="7">
        <f>5*P135</f>
        <v>0</v>
      </c>
      <c r="R135" s="64">
        <v>0</v>
      </c>
      <c r="S135" s="64">
        <v>0</v>
      </c>
      <c r="T135" s="7">
        <f>5*S135</f>
        <v>0</v>
      </c>
      <c r="U135" s="25">
        <f t="shared" ref="U135:W154" si="72">C135+F135+I135+L135+O135+R135</f>
        <v>10</v>
      </c>
      <c r="V135" s="30">
        <f t="shared" si="72"/>
        <v>0</v>
      </c>
      <c r="W135" s="12">
        <f t="shared" si="72"/>
        <v>0</v>
      </c>
    </row>
    <row r="136" spans="1:23" ht="15.75" x14ac:dyDescent="0.3">
      <c r="A136" s="8" t="s">
        <v>5</v>
      </c>
      <c r="B136" s="22" t="s">
        <v>30</v>
      </c>
      <c r="C136" s="9">
        <v>0</v>
      </c>
      <c r="D136" s="9">
        <v>0</v>
      </c>
      <c r="E136" s="7">
        <f>0*D136</f>
        <v>0</v>
      </c>
      <c r="F136" s="64">
        <v>0</v>
      </c>
      <c r="G136" s="139">
        <v>0</v>
      </c>
      <c r="H136" s="7">
        <f>0*G136</f>
        <v>0</v>
      </c>
      <c r="I136" s="9">
        <v>0</v>
      </c>
      <c r="J136" s="151">
        <v>0</v>
      </c>
      <c r="K136" s="7">
        <f>0*J136</f>
        <v>0</v>
      </c>
      <c r="L136" s="155">
        <v>0</v>
      </c>
      <c r="M136" s="9">
        <v>0</v>
      </c>
      <c r="N136" s="7">
        <f>0*M136</f>
        <v>0</v>
      </c>
      <c r="O136" s="64">
        <v>0</v>
      </c>
      <c r="P136" s="64">
        <v>0</v>
      </c>
      <c r="Q136" s="7">
        <f>0*P136</f>
        <v>0</v>
      </c>
      <c r="R136" s="64">
        <v>0</v>
      </c>
      <c r="S136" s="64">
        <v>0</v>
      </c>
      <c r="T136" s="7">
        <f>0*S136</f>
        <v>0</v>
      </c>
      <c r="U136" s="25">
        <f t="shared" si="72"/>
        <v>0</v>
      </c>
      <c r="V136" s="30">
        <f t="shared" si="72"/>
        <v>0</v>
      </c>
      <c r="W136" s="12">
        <f t="shared" si="72"/>
        <v>0</v>
      </c>
    </row>
    <row r="137" spans="1:23" ht="15.75" x14ac:dyDescent="0.3">
      <c r="A137" s="8" t="s">
        <v>6</v>
      </c>
      <c r="B137" s="22" t="s">
        <v>38</v>
      </c>
      <c r="C137" s="9">
        <v>0</v>
      </c>
      <c r="D137" s="9">
        <v>0</v>
      </c>
      <c r="E137" s="7">
        <f>0*D137</f>
        <v>0</v>
      </c>
      <c r="F137" s="64">
        <v>0</v>
      </c>
      <c r="G137" s="139">
        <v>0</v>
      </c>
      <c r="H137" s="7">
        <f>0*G137</f>
        <v>0</v>
      </c>
      <c r="I137" s="9">
        <v>0</v>
      </c>
      <c r="J137" s="151">
        <v>0</v>
      </c>
      <c r="K137" s="7">
        <f>0*J137</f>
        <v>0</v>
      </c>
      <c r="L137" s="155">
        <v>0</v>
      </c>
      <c r="M137" s="9">
        <v>0</v>
      </c>
      <c r="N137" s="7">
        <f>0*M137</f>
        <v>0</v>
      </c>
      <c r="O137" s="64">
        <v>0</v>
      </c>
      <c r="P137" s="64">
        <v>0</v>
      </c>
      <c r="Q137" s="7">
        <f>0*P137</f>
        <v>0</v>
      </c>
      <c r="R137" s="64">
        <v>0</v>
      </c>
      <c r="S137" s="64">
        <v>0</v>
      </c>
      <c r="T137" s="7">
        <f>0*S137</f>
        <v>0</v>
      </c>
      <c r="U137" s="25">
        <f t="shared" si="72"/>
        <v>0</v>
      </c>
      <c r="V137" s="30">
        <f t="shared" si="72"/>
        <v>0</v>
      </c>
      <c r="W137" s="12">
        <f t="shared" si="72"/>
        <v>0</v>
      </c>
    </row>
    <row r="138" spans="1:23" ht="15.75" x14ac:dyDescent="0.3">
      <c r="A138" s="8" t="s">
        <v>7</v>
      </c>
      <c r="B138" s="22" t="s">
        <v>36</v>
      </c>
      <c r="C138" s="9">
        <v>0</v>
      </c>
      <c r="D138" s="9">
        <v>0</v>
      </c>
      <c r="E138" s="7">
        <f>0*D138</f>
        <v>0</v>
      </c>
      <c r="F138" s="64">
        <v>0</v>
      </c>
      <c r="G138" s="139">
        <v>0</v>
      </c>
      <c r="H138" s="7">
        <f>0*G138</f>
        <v>0</v>
      </c>
      <c r="I138" s="9">
        <v>0</v>
      </c>
      <c r="J138" s="151">
        <v>0</v>
      </c>
      <c r="K138" s="7">
        <f>0*J138</f>
        <v>0</v>
      </c>
      <c r="L138" s="155">
        <v>0</v>
      </c>
      <c r="M138" s="9">
        <v>0</v>
      </c>
      <c r="N138" s="7">
        <f>0*M138</f>
        <v>0</v>
      </c>
      <c r="O138" s="64">
        <v>0</v>
      </c>
      <c r="P138" s="64">
        <v>0</v>
      </c>
      <c r="Q138" s="7">
        <f>0*P138</f>
        <v>0</v>
      </c>
      <c r="R138" s="64">
        <v>0</v>
      </c>
      <c r="S138" s="64">
        <v>0</v>
      </c>
      <c r="T138" s="7">
        <f>0*S138</f>
        <v>0</v>
      </c>
      <c r="U138" s="25">
        <f t="shared" si="72"/>
        <v>0</v>
      </c>
      <c r="V138" s="30">
        <f t="shared" si="72"/>
        <v>0</v>
      </c>
      <c r="W138" s="12">
        <f t="shared" si="72"/>
        <v>0</v>
      </c>
    </row>
    <row r="139" spans="1:23" ht="15.75" x14ac:dyDescent="0.3">
      <c r="A139" s="8" t="s">
        <v>8</v>
      </c>
      <c r="B139" s="22" t="s">
        <v>24</v>
      </c>
      <c r="C139" s="9">
        <v>0</v>
      </c>
      <c r="D139" s="9">
        <v>0</v>
      </c>
      <c r="E139" s="7">
        <f>3.1*D139</f>
        <v>0</v>
      </c>
      <c r="F139" s="64">
        <v>0</v>
      </c>
      <c r="G139" s="139">
        <v>0</v>
      </c>
      <c r="H139" s="7">
        <f>3.1*G139</f>
        <v>0</v>
      </c>
      <c r="I139" s="9">
        <v>0</v>
      </c>
      <c r="J139" s="151">
        <v>10</v>
      </c>
      <c r="K139" s="7">
        <f>3.1*J139</f>
        <v>31</v>
      </c>
      <c r="L139" s="155">
        <v>0</v>
      </c>
      <c r="M139" s="9">
        <v>0</v>
      </c>
      <c r="N139" s="7">
        <f>3.1*M139</f>
        <v>0</v>
      </c>
      <c r="O139" s="64">
        <v>0</v>
      </c>
      <c r="P139" s="64">
        <v>0</v>
      </c>
      <c r="Q139" s="7">
        <f>3.1*P139</f>
        <v>0</v>
      </c>
      <c r="R139" s="64">
        <v>0</v>
      </c>
      <c r="S139" s="64">
        <v>0</v>
      </c>
      <c r="T139" s="7">
        <f>3.1*S139</f>
        <v>0</v>
      </c>
      <c r="U139" s="25">
        <f t="shared" si="72"/>
        <v>0</v>
      </c>
      <c r="V139" s="30">
        <f t="shared" si="72"/>
        <v>10</v>
      </c>
      <c r="W139" s="12">
        <f t="shared" si="72"/>
        <v>31</v>
      </c>
    </row>
    <row r="140" spans="1:23" ht="15.75" x14ac:dyDescent="0.3">
      <c r="A140" s="8" t="s">
        <v>9</v>
      </c>
      <c r="B140" s="22" t="s">
        <v>96</v>
      </c>
      <c r="C140" s="9">
        <v>0</v>
      </c>
      <c r="D140" s="9">
        <v>0</v>
      </c>
      <c r="E140" s="7">
        <f>3.9*D140</f>
        <v>0</v>
      </c>
      <c r="F140" s="64">
        <v>0</v>
      </c>
      <c r="G140" s="139">
        <v>0</v>
      </c>
      <c r="H140" s="7">
        <f>3.9*G140</f>
        <v>0</v>
      </c>
      <c r="I140" s="9">
        <v>0</v>
      </c>
      <c r="J140" s="151">
        <v>0</v>
      </c>
      <c r="K140" s="7">
        <f>3.9*J140</f>
        <v>0</v>
      </c>
      <c r="L140" s="155">
        <v>0</v>
      </c>
      <c r="M140" s="9">
        <v>0</v>
      </c>
      <c r="N140" s="7">
        <f>3.9*M140</f>
        <v>0</v>
      </c>
      <c r="O140" s="64">
        <v>0</v>
      </c>
      <c r="P140" s="64">
        <v>0</v>
      </c>
      <c r="Q140" s="7">
        <f>3.9*P140</f>
        <v>0</v>
      </c>
      <c r="R140" s="64">
        <v>0</v>
      </c>
      <c r="S140" s="64">
        <v>0</v>
      </c>
      <c r="T140" s="7">
        <f>3.9*S140</f>
        <v>0</v>
      </c>
      <c r="U140" s="25">
        <f t="shared" si="72"/>
        <v>0</v>
      </c>
      <c r="V140" s="30">
        <f t="shared" si="72"/>
        <v>0</v>
      </c>
      <c r="W140" s="12">
        <f t="shared" si="72"/>
        <v>0</v>
      </c>
    </row>
    <row r="141" spans="1:23" ht="15.75" x14ac:dyDescent="0.3">
      <c r="A141" s="8" t="s">
        <v>10</v>
      </c>
      <c r="B141" s="22" t="s">
        <v>97</v>
      </c>
      <c r="C141" s="9">
        <v>0</v>
      </c>
      <c r="D141" s="9">
        <v>0</v>
      </c>
      <c r="E141" s="7">
        <f>3.85*D141</f>
        <v>0</v>
      </c>
      <c r="F141" s="64">
        <v>0</v>
      </c>
      <c r="G141" s="139">
        <v>0</v>
      </c>
      <c r="H141" s="7">
        <f>3.85*G141</f>
        <v>0</v>
      </c>
      <c r="I141" s="9">
        <v>0</v>
      </c>
      <c r="J141" s="151">
        <v>0</v>
      </c>
      <c r="K141" s="7">
        <f>3.85*J141</f>
        <v>0</v>
      </c>
      <c r="L141" s="155">
        <v>0</v>
      </c>
      <c r="M141" s="9">
        <v>0</v>
      </c>
      <c r="N141" s="7">
        <f>3.85*M141</f>
        <v>0</v>
      </c>
      <c r="O141" s="64">
        <v>0</v>
      </c>
      <c r="P141" s="64">
        <v>0</v>
      </c>
      <c r="Q141" s="7">
        <f>3.85*P141</f>
        <v>0</v>
      </c>
      <c r="R141" s="64">
        <v>0</v>
      </c>
      <c r="S141" s="64">
        <v>0</v>
      </c>
      <c r="T141" s="7">
        <f>3.85*S141</f>
        <v>0</v>
      </c>
      <c r="U141" s="25">
        <f t="shared" si="72"/>
        <v>0</v>
      </c>
      <c r="V141" s="30">
        <f t="shared" si="72"/>
        <v>0</v>
      </c>
      <c r="W141" s="12">
        <f t="shared" si="72"/>
        <v>0</v>
      </c>
    </row>
    <row r="142" spans="1:23" ht="15.75" x14ac:dyDescent="0.3">
      <c r="A142" s="8" t="s">
        <v>11</v>
      </c>
      <c r="B142" s="22" t="s">
        <v>33</v>
      </c>
      <c r="C142" s="9">
        <v>0</v>
      </c>
      <c r="D142" s="9">
        <v>0</v>
      </c>
      <c r="E142" s="7">
        <f>5.8*D142</f>
        <v>0</v>
      </c>
      <c r="F142" s="64">
        <v>0</v>
      </c>
      <c r="G142" s="139">
        <v>0</v>
      </c>
      <c r="H142" s="7">
        <f>5.8*G142</f>
        <v>0</v>
      </c>
      <c r="I142" s="9">
        <v>0</v>
      </c>
      <c r="J142" s="151">
        <v>0</v>
      </c>
      <c r="K142" s="7">
        <f>5.8*J142</f>
        <v>0</v>
      </c>
      <c r="L142" s="155">
        <v>0</v>
      </c>
      <c r="M142" s="9">
        <v>0</v>
      </c>
      <c r="N142" s="7">
        <f>5.8*M142</f>
        <v>0</v>
      </c>
      <c r="O142" s="64">
        <v>0</v>
      </c>
      <c r="P142" s="64">
        <v>0</v>
      </c>
      <c r="Q142" s="7">
        <f>5.8*P142</f>
        <v>0</v>
      </c>
      <c r="R142" s="64">
        <v>0</v>
      </c>
      <c r="S142" s="64">
        <v>0</v>
      </c>
      <c r="T142" s="7">
        <f>5.8*S142</f>
        <v>0</v>
      </c>
      <c r="U142" s="25">
        <f t="shared" si="72"/>
        <v>0</v>
      </c>
      <c r="V142" s="30">
        <f t="shared" si="72"/>
        <v>0</v>
      </c>
      <c r="W142" s="12">
        <f t="shared" si="72"/>
        <v>0</v>
      </c>
    </row>
    <row r="143" spans="1:23" ht="15.75" x14ac:dyDescent="0.3">
      <c r="A143" s="8" t="s">
        <v>12</v>
      </c>
      <c r="B143" s="22" t="s">
        <v>27</v>
      </c>
      <c r="C143" s="9">
        <v>0</v>
      </c>
      <c r="D143" s="9">
        <v>0</v>
      </c>
      <c r="E143" s="7">
        <f>5.35*D143</f>
        <v>0</v>
      </c>
      <c r="F143" s="64">
        <v>0</v>
      </c>
      <c r="G143" s="139">
        <v>0</v>
      </c>
      <c r="H143" s="7">
        <f>5.35*G143</f>
        <v>0</v>
      </c>
      <c r="I143" s="9">
        <v>0</v>
      </c>
      <c r="J143" s="151">
        <v>0</v>
      </c>
      <c r="K143" s="7">
        <f>5.35*J143</f>
        <v>0</v>
      </c>
      <c r="L143" s="155">
        <v>0</v>
      </c>
      <c r="M143" s="9">
        <v>0</v>
      </c>
      <c r="N143" s="7">
        <f>5.35*M143</f>
        <v>0</v>
      </c>
      <c r="O143" s="64">
        <v>0</v>
      </c>
      <c r="P143" s="64">
        <v>0</v>
      </c>
      <c r="Q143" s="7">
        <f>5.35*P143</f>
        <v>0</v>
      </c>
      <c r="R143" s="64">
        <v>0</v>
      </c>
      <c r="S143" s="64">
        <v>0</v>
      </c>
      <c r="T143" s="7">
        <f>5.35*S143</f>
        <v>0</v>
      </c>
      <c r="U143" s="25">
        <f t="shared" si="72"/>
        <v>0</v>
      </c>
      <c r="V143" s="30">
        <f t="shared" si="72"/>
        <v>0</v>
      </c>
      <c r="W143" s="12">
        <f t="shared" si="72"/>
        <v>0</v>
      </c>
    </row>
    <row r="144" spans="1:23" ht="15.75" x14ac:dyDescent="0.3">
      <c r="A144" s="8" t="s">
        <v>13</v>
      </c>
      <c r="B144" s="22" t="s">
        <v>31</v>
      </c>
      <c r="C144" s="9">
        <v>0</v>
      </c>
      <c r="D144" s="9">
        <v>25</v>
      </c>
      <c r="E144" s="7">
        <f>5.1*D144</f>
        <v>127.49999999999999</v>
      </c>
      <c r="F144" s="64">
        <v>0</v>
      </c>
      <c r="G144" s="139">
        <v>130</v>
      </c>
      <c r="H144" s="7">
        <f>5.1*G144</f>
        <v>663</v>
      </c>
      <c r="I144" s="9">
        <v>0</v>
      </c>
      <c r="J144" s="151">
        <v>0</v>
      </c>
      <c r="K144" s="7">
        <f>5.1*J144</f>
        <v>0</v>
      </c>
      <c r="L144" s="155">
        <v>0</v>
      </c>
      <c r="M144" s="9">
        <v>0</v>
      </c>
      <c r="N144" s="7">
        <f>5.1*M144</f>
        <v>0</v>
      </c>
      <c r="O144" s="64">
        <v>0</v>
      </c>
      <c r="P144" s="64">
        <v>0</v>
      </c>
      <c r="Q144" s="7">
        <f>5.1*P144</f>
        <v>0</v>
      </c>
      <c r="R144" s="64">
        <v>0</v>
      </c>
      <c r="S144" s="64">
        <v>0</v>
      </c>
      <c r="T144" s="7">
        <f>5.1*S144</f>
        <v>0</v>
      </c>
      <c r="U144" s="25">
        <f t="shared" si="72"/>
        <v>0</v>
      </c>
      <c r="V144" s="30">
        <f t="shared" si="72"/>
        <v>155</v>
      </c>
      <c r="W144" s="12">
        <f t="shared" si="72"/>
        <v>790.5</v>
      </c>
    </row>
    <row r="145" spans="1:23" ht="15.75" x14ac:dyDescent="0.3">
      <c r="A145" s="8" t="s">
        <v>14</v>
      </c>
      <c r="B145" s="22" t="s">
        <v>32</v>
      </c>
      <c r="C145" s="9">
        <v>0</v>
      </c>
      <c r="D145" s="9">
        <v>6</v>
      </c>
      <c r="E145" s="7">
        <f>3.35*D145</f>
        <v>20.100000000000001</v>
      </c>
      <c r="F145" s="64">
        <v>0</v>
      </c>
      <c r="G145" s="139">
        <v>3</v>
      </c>
      <c r="H145" s="7">
        <f>3.35*G145</f>
        <v>10.050000000000001</v>
      </c>
      <c r="I145" s="9">
        <v>0</v>
      </c>
      <c r="J145" s="151">
        <v>0</v>
      </c>
      <c r="K145" s="7">
        <f>3.35*J145</f>
        <v>0</v>
      </c>
      <c r="L145" s="155">
        <v>0</v>
      </c>
      <c r="M145" s="9">
        <v>0</v>
      </c>
      <c r="N145" s="7">
        <f>3.35*M145</f>
        <v>0</v>
      </c>
      <c r="O145" s="64">
        <v>0</v>
      </c>
      <c r="P145" s="64">
        <v>0</v>
      </c>
      <c r="Q145" s="7">
        <f>3.35*P145</f>
        <v>0</v>
      </c>
      <c r="R145" s="64">
        <v>0</v>
      </c>
      <c r="S145" s="64">
        <v>0</v>
      </c>
      <c r="T145" s="7">
        <f>3.35*S145</f>
        <v>0</v>
      </c>
      <c r="U145" s="25">
        <f t="shared" si="72"/>
        <v>0</v>
      </c>
      <c r="V145" s="30">
        <f t="shared" si="72"/>
        <v>9</v>
      </c>
      <c r="W145" s="12">
        <f t="shared" si="72"/>
        <v>30.150000000000002</v>
      </c>
    </row>
    <row r="146" spans="1:23" ht="15.75" x14ac:dyDescent="0.3">
      <c r="A146" s="8" t="s">
        <v>15</v>
      </c>
      <c r="B146" s="22" t="s">
        <v>98</v>
      </c>
      <c r="C146" s="9">
        <v>0</v>
      </c>
      <c r="D146" s="9">
        <v>0</v>
      </c>
      <c r="E146" s="7">
        <f>0*D146</f>
        <v>0</v>
      </c>
      <c r="F146" s="64">
        <v>0</v>
      </c>
      <c r="G146" s="139">
        <v>0</v>
      </c>
      <c r="H146" s="7">
        <f>0*G146</f>
        <v>0</v>
      </c>
      <c r="I146" s="9">
        <v>0</v>
      </c>
      <c r="J146" s="151">
        <v>0</v>
      </c>
      <c r="K146" s="7">
        <f>0*J146</f>
        <v>0</v>
      </c>
      <c r="L146" s="155">
        <v>0</v>
      </c>
      <c r="M146" s="9">
        <v>0</v>
      </c>
      <c r="N146" s="7">
        <f>0*M146</f>
        <v>0</v>
      </c>
      <c r="O146" s="64">
        <v>0</v>
      </c>
      <c r="P146" s="64">
        <v>0</v>
      </c>
      <c r="Q146" s="7">
        <f>0*P146</f>
        <v>0</v>
      </c>
      <c r="R146" s="64">
        <v>0</v>
      </c>
      <c r="S146" s="64">
        <v>0</v>
      </c>
      <c r="T146" s="7">
        <f>0*S146</f>
        <v>0</v>
      </c>
      <c r="U146" s="25">
        <f t="shared" si="72"/>
        <v>0</v>
      </c>
      <c r="V146" s="30">
        <f t="shared" si="72"/>
        <v>0</v>
      </c>
      <c r="W146" s="12">
        <f t="shared" si="72"/>
        <v>0</v>
      </c>
    </row>
    <row r="147" spans="1:23" ht="15.75" x14ac:dyDescent="0.3">
      <c r="A147" s="8" t="s">
        <v>16</v>
      </c>
      <c r="B147" s="22" t="s">
        <v>99</v>
      </c>
      <c r="C147" s="9">
        <v>0</v>
      </c>
      <c r="D147" s="9">
        <v>0</v>
      </c>
      <c r="E147" s="7">
        <f>0*D147</f>
        <v>0</v>
      </c>
      <c r="F147" s="64">
        <v>0</v>
      </c>
      <c r="G147" s="139">
        <v>0</v>
      </c>
      <c r="H147" s="7">
        <f>0*G147</f>
        <v>0</v>
      </c>
      <c r="I147" s="9">
        <v>0</v>
      </c>
      <c r="J147" s="151">
        <v>0</v>
      </c>
      <c r="K147" s="7">
        <f>0*J147</f>
        <v>0</v>
      </c>
      <c r="L147" s="155">
        <v>0</v>
      </c>
      <c r="M147" s="9">
        <v>0</v>
      </c>
      <c r="N147" s="7">
        <f>0*M147</f>
        <v>0</v>
      </c>
      <c r="O147" s="64">
        <v>0</v>
      </c>
      <c r="P147" s="64">
        <v>0</v>
      </c>
      <c r="Q147" s="7">
        <f>0*P147</f>
        <v>0</v>
      </c>
      <c r="R147" s="64">
        <v>0</v>
      </c>
      <c r="S147" s="64">
        <v>0</v>
      </c>
      <c r="T147" s="7">
        <f>0*S147</f>
        <v>0</v>
      </c>
      <c r="U147" s="25">
        <f t="shared" si="72"/>
        <v>0</v>
      </c>
      <c r="V147" s="30">
        <f t="shared" si="72"/>
        <v>0</v>
      </c>
      <c r="W147" s="12">
        <f t="shared" si="72"/>
        <v>0</v>
      </c>
    </row>
    <row r="148" spans="1:23" ht="15.75" x14ac:dyDescent="0.3">
      <c r="A148" s="8" t="s">
        <v>17</v>
      </c>
      <c r="B148" s="22" t="s">
        <v>26</v>
      </c>
      <c r="C148" s="9">
        <v>0</v>
      </c>
      <c r="D148" s="9">
        <v>0</v>
      </c>
      <c r="E148" s="7">
        <f>6.35*D148</f>
        <v>0</v>
      </c>
      <c r="F148" s="64">
        <v>0</v>
      </c>
      <c r="G148" s="139">
        <v>0</v>
      </c>
      <c r="H148" s="7">
        <f>6.35*G148</f>
        <v>0</v>
      </c>
      <c r="I148" s="9">
        <v>0</v>
      </c>
      <c r="J148" s="151">
        <v>0</v>
      </c>
      <c r="K148" s="7">
        <f>6.35*J148</f>
        <v>0</v>
      </c>
      <c r="L148" s="155">
        <v>0</v>
      </c>
      <c r="M148" s="9">
        <v>0</v>
      </c>
      <c r="N148" s="7">
        <f>6.35*M148</f>
        <v>0</v>
      </c>
      <c r="O148" s="64">
        <v>0</v>
      </c>
      <c r="P148" s="64">
        <v>0</v>
      </c>
      <c r="Q148" s="7">
        <f>6.35*P148</f>
        <v>0</v>
      </c>
      <c r="R148" s="64">
        <v>0</v>
      </c>
      <c r="S148" s="64">
        <v>0</v>
      </c>
      <c r="T148" s="7">
        <f>6.35*S148</f>
        <v>0</v>
      </c>
      <c r="U148" s="25">
        <f t="shared" si="72"/>
        <v>0</v>
      </c>
      <c r="V148" s="30">
        <f t="shared" si="72"/>
        <v>0</v>
      </c>
      <c r="W148" s="12">
        <f t="shared" si="72"/>
        <v>0</v>
      </c>
    </row>
    <row r="149" spans="1:23" ht="15.75" x14ac:dyDescent="0.3">
      <c r="A149" s="8" t="s">
        <v>18</v>
      </c>
      <c r="B149" s="22" t="s">
        <v>104</v>
      </c>
      <c r="C149" s="9">
        <v>0</v>
      </c>
      <c r="D149" s="9">
        <v>0</v>
      </c>
      <c r="E149" s="7">
        <f>6.25*D149</f>
        <v>0</v>
      </c>
      <c r="F149" s="64">
        <v>0</v>
      </c>
      <c r="G149" s="139">
        <v>0</v>
      </c>
      <c r="H149" s="7">
        <f>6.25*G149</f>
        <v>0</v>
      </c>
      <c r="I149" s="9">
        <v>0</v>
      </c>
      <c r="J149" s="151">
        <v>0</v>
      </c>
      <c r="K149" s="7">
        <f>6.25*J149</f>
        <v>0</v>
      </c>
      <c r="L149" s="155">
        <v>0</v>
      </c>
      <c r="M149" s="9">
        <v>0</v>
      </c>
      <c r="N149" s="7">
        <f>6.25*M149</f>
        <v>0</v>
      </c>
      <c r="O149" s="64">
        <v>0</v>
      </c>
      <c r="P149" s="64">
        <v>0</v>
      </c>
      <c r="Q149" s="7">
        <f>6.25*P149</f>
        <v>0</v>
      </c>
      <c r="R149" s="64">
        <v>0</v>
      </c>
      <c r="S149" s="64">
        <v>0</v>
      </c>
      <c r="T149" s="7">
        <f>6.25*S149</f>
        <v>0</v>
      </c>
      <c r="U149" s="25">
        <f t="shared" si="72"/>
        <v>0</v>
      </c>
      <c r="V149" s="30">
        <f t="shared" si="72"/>
        <v>0</v>
      </c>
      <c r="W149" s="12">
        <f t="shared" si="72"/>
        <v>0</v>
      </c>
    </row>
    <row r="150" spans="1:23" ht="15.75" x14ac:dyDescent="0.3">
      <c r="A150" s="8" t="s">
        <v>19</v>
      </c>
      <c r="B150" s="22" t="s">
        <v>34</v>
      </c>
      <c r="C150" s="9">
        <v>0</v>
      </c>
      <c r="D150" s="9">
        <v>0</v>
      </c>
      <c r="E150" s="7">
        <f>5.8*D150</f>
        <v>0</v>
      </c>
      <c r="F150" s="64">
        <v>0</v>
      </c>
      <c r="G150" s="139">
        <v>0</v>
      </c>
      <c r="H150" s="7">
        <f>5.8*G150</f>
        <v>0</v>
      </c>
      <c r="I150" s="9">
        <v>0</v>
      </c>
      <c r="J150" s="151">
        <v>0</v>
      </c>
      <c r="K150" s="7">
        <f>5.8*J150</f>
        <v>0</v>
      </c>
      <c r="L150" s="155">
        <v>0</v>
      </c>
      <c r="M150" s="9">
        <v>0</v>
      </c>
      <c r="N150" s="7">
        <f>5.8*M150</f>
        <v>0</v>
      </c>
      <c r="O150" s="64">
        <v>0</v>
      </c>
      <c r="P150" s="64">
        <v>0</v>
      </c>
      <c r="Q150" s="7">
        <f>5.8*P150</f>
        <v>0</v>
      </c>
      <c r="R150" s="64">
        <v>0</v>
      </c>
      <c r="S150" s="64">
        <v>0</v>
      </c>
      <c r="T150" s="7">
        <f>5.8*S150</f>
        <v>0</v>
      </c>
      <c r="U150" s="25">
        <f t="shared" si="72"/>
        <v>0</v>
      </c>
      <c r="V150" s="30">
        <f t="shared" si="72"/>
        <v>0</v>
      </c>
      <c r="W150" s="12">
        <f t="shared" si="72"/>
        <v>0</v>
      </c>
    </row>
    <row r="151" spans="1:23" ht="15.75" x14ac:dyDescent="0.3">
      <c r="A151" s="8" t="s">
        <v>20</v>
      </c>
      <c r="B151" s="22" t="s">
        <v>37</v>
      </c>
      <c r="C151" s="9">
        <v>0</v>
      </c>
      <c r="D151" s="9">
        <v>0</v>
      </c>
      <c r="E151" s="7">
        <f>5.9*D151</f>
        <v>0</v>
      </c>
      <c r="F151" s="64">
        <v>0</v>
      </c>
      <c r="G151" s="139">
        <v>0</v>
      </c>
      <c r="H151" s="7">
        <f>5.9*G151</f>
        <v>0</v>
      </c>
      <c r="I151" s="9">
        <v>0</v>
      </c>
      <c r="J151" s="151">
        <v>0</v>
      </c>
      <c r="K151" s="7">
        <f>5.9*J151</f>
        <v>0</v>
      </c>
      <c r="L151" s="155">
        <v>0</v>
      </c>
      <c r="M151" s="9">
        <v>0</v>
      </c>
      <c r="N151" s="7">
        <f>5.9*M151</f>
        <v>0</v>
      </c>
      <c r="O151" s="64">
        <v>0</v>
      </c>
      <c r="P151" s="64">
        <v>0</v>
      </c>
      <c r="Q151" s="7">
        <f>5.9*P151</f>
        <v>0</v>
      </c>
      <c r="R151" s="64">
        <v>0</v>
      </c>
      <c r="S151" s="64">
        <v>0</v>
      </c>
      <c r="T151" s="7">
        <f>5.9*S151</f>
        <v>0</v>
      </c>
      <c r="U151" s="25">
        <f t="shared" si="72"/>
        <v>0</v>
      </c>
      <c r="V151" s="30">
        <f t="shared" si="72"/>
        <v>0</v>
      </c>
      <c r="W151" s="12">
        <f t="shared" si="72"/>
        <v>0</v>
      </c>
    </row>
    <row r="152" spans="1:23" ht="15.75" x14ac:dyDescent="0.3">
      <c r="A152" s="8" t="s">
        <v>21</v>
      </c>
      <c r="B152" s="22" t="s">
        <v>28</v>
      </c>
      <c r="C152" s="9">
        <v>0</v>
      </c>
      <c r="D152" s="64">
        <v>0</v>
      </c>
      <c r="E152" s="7">
        <f>5.15*D152</f>
        <v>0</v>
      </c>
      <c r="F152" s="64">
        <v>0</v>
      </c>
      <c r="G152" s="139">
        <v>0</v>
      </c>
      <c r="H152" s="7">
        <f>5.15*G152</f>
        <v>0</v>
      </c>
      <c r="I152" s="9">
        <v>0</v>
      </c>
      <c r="J152" s="151">
        <v>0</v>
      </c>
      <c r="K152" s="7">
        <f>5.15*J152</f>
        <v>0</v>
      </c>
      <c r="L152" s="155">
        <v>0</v>
      </c>
      <c r="M152" s="9">
        <v>0</v>
      </c>
      <c r="N152" s="7">
        <f>5.15*M152</f>
        <v>0</v>
      </c>
      <c r="O152" s="64">
        <v>0</v>
      </c>
      <c r="P152" s="64">
        <v>0</v>
      </c>
      <c r="Q152" s="7">
        <f>5.15*P152</f>
        <v>0</v>
      </c>
      <c r="R152" s="64">
        <v>0</v>
      </c>
      <c r="S152" s="64">
        <v>0</v>
      </c>
      <c r="T152" s="7">
        <f>5.15*S152</f>
        <v>0</v>
      </c>
      <c r="U152" s="25">
        <f t="shared" si="72"/>
        <v>0</v>
      </c>
      <c r="V152" s="30">
        <f t="shared" si="72"/>
        <v>0</v>
      </c>
      <c r="W152" s="12">
        <f t="shared" si="72"/>
        <v>0</v>
      </c>
    </row>
    <row r="153" spans="1:23" ht="15.75" x14ac:dyDescent="0.3">
      <c r="A153" s="8" t="s">
        <v>22</v>
      </c>
      <c r="B153" s="22" t="s">
        <v>25</v>
      </c>
      <c r="C153" s="9">
        <v>0</v>
      </c>
      <c r="D153" s="64">
        <v>0</v>
      </c>
      <c r="E153" s="7">
        <f>5*D153</f>
        <v>0</v>
      </c>
      <c r="F153" s="64">
        <v>0</v>
      </c>
      <c r="G153" s="139">
        <v>0</v>
      </c>
      <c r="H153" s="7">
        <f>5*G153</f>
        <v>0</v>
      </c>
      <c r="I153" s="9">
        <v>0</v>
      </c>
      <c r="J153" s="151">
        <v>0</v>
      </c>
      <c r="K153" s="7">
        <f>5*J153</f>
        <v>0</v>
      </c>
      <c r="L153" s="155">
        <v>0</v>
      </c>
      <c r="M153" s="9">
        <v>0</v>
      </c>
      <c r="N153" s="7">
        <f>5*M153</f>
        <v>0</v>
      </c>
      <c r="O153" s="64">
        <v>0</v>
      </c>
      <c r="P153" s="64">
        <v>0</v>
      </c>
      <c r="Q153" s="7">
        <f>5*P153</f>
        <v>0</v>
      </c>
      <c r="R153" s="64">
        <v>0</v>
      </c>
      <c r="S153" s="64">
        <v>0</v>
      </c>
      <c r="T153" s="7">
        <f>5*S153</f>
        <v>0</v>
      </c>
      <c r="U153" s="37">
        <f t="shared" si="72"/>
        <v>0</v>
      </c>
      <c r="V153" s="9">
        <f t="shared" si="72"/>
        <v>0</v>
      </c>
      <c r="W153" s="12">
        <f t="shared" si="72"/>
        <v>0</v>
      </c>
    </row>
    <row r="154" spans="1:23" ht="16.5" thickBot="1" x14ac:dyDescent="0.35">
      <c r="A154" s="50">
        <v>21</v>
      </c>
      <c r="B154" s="22" t="s">
        <v>39</v>
      </c>
      <c r="C154" s="9">
        <v>0</v>
      </c>
      <c r="D154" s="64">
        <v>0</v>
      </c>
      <c r="E154" s="7">
        <f>4*D154</f>
        <v>0</v>
      </c>
      <c r="F154" s="64">
        <v>0</v>
      </c>
      <c r="G154" s="139">
        <v>0</v>
      </c>
      <c r="H154" s="7">
        <f>4*G154</f>
        <v>0</v>
      </c>
      <c r="I154" s="9">
        <v>0</v>
      </c>
      <c r="J154" s="151">
        <v>0</v>
      </c>
      <c r="K154" s="7">
        <f>4*J154</f>
        <v>0</v>
      </c>
      <c r="L154" s="155">
        <v>0</v>
      </c>
      <c r="M154" s="9">
        <v>0</v>
      </c>
      <c r="N154" s="7">
        <f>4*M154</f>
        <v>0</v>
      </c>
      <c r="O154" s="64">
        <v>0</v>
      </c>
      <c r="P154" s="64">
        <v>0</v>
      </c>
      <c r="Q154" s="7">
        <f>4*P154</f>
        <v>0</v>
      </c>
      <c r="R154" s="64">
        <v>0</v>
      </c>
      <c r="S154" s="64">
        <v>0</v>
      </c>
      <c r="T154" s="7">
        <f>4*S154</f>
        <v>0</v>
      </c>
      <c r="U154" s="27">
        <f t="shared" si="72"/>
        <v>0</v>
      </c>
      <c r="V154" s="11">
        <f t="shared" si="72"/>
        <v>0</v>
      </c>
      <c r="W154" s="42">
        <f t="shared" si="72"/>
        <v>0</v>
      </c>
    </row>
    <row r="155" spans="1:23" ht="17.25" thickTop="1" thickBot="1" x14ac:dyDescent="0.35">
      <c r="A155" s="3"/>
      <c r="B155" s="23" t="s">
        <v>57</v>
      </c>
      <c r="C155" s="28">
        <f t="shared" ref="C155:T155" si="73">SUM(C134:C154)</f>
        <v>0</v>
      </c>
      <c r="D155" s="15">
        <f t="shared" si="73"/>
        <v>31</v>
      </c>
      <c r="E155" s="23">
        <f t="shared" si="73"/>
        <v>147.6</v>
      </c>
      <c r="F155" s="28">
        <f t="shared" si="73"/>
        <v>0</v>
      </c>
      <c r="G155" s="15">
        <f t="shared" si="73"/>
        <v>133</v>
      </c>
      <c r="H155" s="23">
        <f t="shared" si="73"/>
        <v>673.05</v>
      </c>
      <c r="I155" s="96">
        <v>0</v>
      </c>
      <c r="J155" s="15">
        <f t="shared" si="73"/>
        <v>10</v>
      </c>
      <c r="K155" s="23">
        <f t="shared" si="73"/>
        <v>31</v>
      </c>
      <c r="L155" s="9">
        <v>0</v>
      </c>
      <c r="M155" s="15">
        <f t="shared" si="73"/>
        <v>0</v>
      </c>
      <c r="N155" s="15">
        <f t="shared" si="73"/>
        <v>0</v>
      </c>
      <c r="O155" s="73">
        <f t="shared" si="73"/>
        <v>0</v>
      </c>
      <c r="P155" s="64">
        <v>0</v>
      </c>
      <c r="Q155" s="73">
        <f t="shared" si="73"/>
        <v>0</v>
      </c>
      <c r="R155" s="73">
        <f t="shared" si="73"/>
        <v>0</v>
      </c>
      <c r="S155" s="73">
        <f t="shared" si="73"/>
        <v>0</v>
      </c>
      <c r="T155" s="15">
        <f t="shared" si="73"/>
        <v>0</v>
      </c>
      <c r="U155" s="28">
        <f>SUM(U134:U154)</f>
        <v>10</v>
      </c>
      <c r="V155" s="15">
        <f>SUM(V134:V154)</f>
        <v>174</v>
      </c>
      <c r="W155" s="15">
        <f>SUM(W134:W154)</f>
        <v>851.65</v>
      </c>
    </row>
    <row r="156" spans="1:23" ht="17.25" thickTop="1" thickBot="1" x14ac:dyDescent="0.35">
      <c r="A156" s="17"/>
      <c r="B156" s="24" t="s">
        <v>58</v>
      </c>
      <c r="C156" s="17">
        <f>C155</f>
        <v>0</v>
      </c>
      <c r="D156" s="18">
        <f>D155</f>
        <v>31</v>
      </c>
      <c r="E156" s="24">
        <f>E155</f>
        <v>147.6</v>
      </c>
      <c r="F156" s="17">
        <f t="shared" ref="F156:T156" si="74">C156+F155</f>
        <v>0</v>
      </c>
      <c r="G156" s="18">
        <f t="shared" si="74"/>
        <v>164</v>
      </c>
      <c r="H156" s="24">
        <f t="shared" si="74"/>
        <v>820.65</v>
      </c>
      <c r="I156" s="96">
        <v>0</v>
      </c>
      <c r="J156" s="18">
        <f t="shared" si="74"/>
        <v>174</v>
      </c>
      <c r="K156" s="19">
        <f t="shared" si="74"/>
        <v>851.65</v>
      </c>
      <c r="L156" s="9">
        <v>0</v>
      </c>
      <c r="M156" s="18">
        <f t="shared" si="74"/>
        <v>174</v>
      </c>
      <c r="N156" s="24">
        <f t="shared" si="74"/>
        <v>851.65</v>
      </c>
      <c r="O156" s="61">
        <f t="shared" si="74"/>
        <v>0</v>
      </c>
      <c r="P156" s="64">
        <v>0</v>
      </c>
      <c r="Q156" s="101">
        <f t="shared" si="74"/>
        <v>851.65</v>
      </c>
      <c r="R156" s="61">
        <f t="shared" si="74"/>
        <v>0</v>
      </c>
      <c r="S156" s="79">
        <f t="shared" si="74"/>
        <v>0</v>
      </c>
      <c r="T156" s="24">
        <f t="shared" si="74"/>
        <v>851.65</v>
      </c>
      <c r="U156" s="17"/>
      <c r="V156" s="18"/>
      <c r="W156" s="19"/>
    </row>
    <row r="157" spans="1:23" ht="16.5" thickTop="1" x14ac:dyDescent="0.3">
      <c r="A157" s="2"/>
      <c r="B157" s="2"/>
      <c r="C157" s="2"/>
      <c r="D157" s="2"/>
      <c r="E157" s="2"/>
      <c r="F157" s="2"/>
      <c r="G157" s="2"/>
      <c r="H157" s="2"/>
      <c r="I157" s="62"/>
      <c r="J157" s="2"/>
      <c r="K157" s="2"/>
      <c r="L157" s="2"/>
      <c r="M157" s="2"/>
      <c r="N157" s="2"/>
      <c r="O157" s="62"/>
      <c r="P157" s="62"/>
      <c r="Q157" s="62"/>
      <c r="R157" s="62"/>
      <c r="S157" s="62"/>
      <c r="T157" s="2"/>
      <c r="U157" s="2"/>
      <c r="V157" s="2"/>
      <c r="W157" s="2"/>
    </row>
    <row r="158" spans="1:23" ht="15.75" x14ac:dyDescent="0.3">
      <c r="A158" s="2"/>
      <c r="B158" s="2" t="s">
        <v>52</v>
      </c>
      <c r="C158" s="2" t="s">
        <v>53</v>
      </c>
      <c r="D158" s="2"/>
      <c r="E158" s="2"/>
      <c r="F158" s="2"/>
      <c r="G158" s="2"/>
      <c r="H158" s="2"/>
      <c r="I158" s="62"/>
      <c r="J158" s="2"/>
      <c r="K158" s="2"/>
      <c r="L158" s="2"/>
      <c r="M158" s="2"/>
      <c r="N158" s="2"/>
      <c r="O158" s="62"/>
      <c r="P158" s="62"/>
      <c r="Q158" s="62"/>
      <c r="R158" s="62"/>
      <c r="S158" s="62"/>
      <c r="T158" s="2"/>
      <c r="U158" s="2"/>
      <c r="V158" s="2"/>
      <c r="W158" s="2"/>
    </row>
    <row r="159" spans="1:23" ht="15.75" x14ac:dyDescent="0.3">
      <c r="A159" s="2"/>
      <c r="B159" s="2"/>
      <c r="C159" s="2" t="s">
        <v>54</v>
      </c>
      <c r="D159" s="2"/>
      <c r="E159" s="2"/>
      <c r="F159" s="2"/>
      <c r="G159" s="2"/>
      <c r="H159" s="2"/>
      <c r="I159" s="62"/>
      <c r="J159" s="2"/>
      <c r="K159" s="2"/>
      <c r="L159" s="2"/>
      <c r="M159" s="2"/>
      <c r="N159" s="2"/>
      <c r="O159" s="62"/>
      <c r="P159" s="62"/>
      <c r="Q159" s="62"/>
      <c r="R159" s="62"/>
      <c r="S159" s="62"/>
      <c r="T159" s="2"/>
      <c r="U159" s="2"/>
      <c r="V159" s="2"/>
      <c r="W159" s="2"/>
    </row>
    <row r="160" spans="1:23" ht="15.75" x14ac:dyDescent="0.3">
      <c r="A160" s="2"/>
      <c r="B160" s="2"/>
      <c r="C160" s="2" t="s">
        <v>105</v>
      </c>
      <c r="D160" s="2"/>
      <c r="E160" s="2"/>
      <c r="F160" s="2"/>
      <c r="G160" s="2"/>
      <c r="H160" s="2"/>
      <c r="I160" s="62"/>
      <c r="J160" s="2"/>
      <c r="K160" s="2"/>
      <c r="L160" s="2"/>
      <c r="M160" s="2"/>
      <c r="N160" s="2"/>
      <c r="O160" s="62"/>
      <c r="P160" s="62"/>
      <c r="Q160" s="62"/>
      <c r="R160" s="62"/>
      <c r="S160" s="62"/>
      <c r="T160" s="2"/>
      <c r="U160" s="2"/>
      <c r="V160" s="2"/>
      <c r="W160" s="2"/>
    </row>
    <row r="161" spans="1:23" ht="16.5" thickBot="1" x14ac:dyDescent="0.35">
      <c r="A161" s="2"/>
      <c r="B161" s="1" t="s">
        <v>55</v>
      </c>
      <c r="C161" s="1" t="s">
        <v>59</v>
      </c>
      <c r="D161" s="2"/>
      <c r="E161" s="2"/>
      <c r="F161" s="2"/>
      <c r="G161" s="2"/>
      <c r="H161" s="2"/>
      <c r="I161" s="62"/>
      <c r="J161" s="2"/>
      <c r="K161" s="2"/>
      <c r="L161" s="2"/>
      <c r="M161" s="2"/>
      <c r="N161" s="2"/>
      <c r="O161" s="62"/>
      <c r="P161" s="62"/>
      <c r="Q161" s="62"/>
      <c r="R161" s="62"/>
      <c r="S161" s="62"/>
      <c r="T161" s="2"/>
      <c r="U161" s="2"/>
      <c r="V161" s="2"/>
      <c r="W161" s="2"/>
    </row>
    <row r="162" spans="1:23" ht="16.5" thickTop="1" x14ac:dyDescent="0.3">
      <c r="A162" s="262" t="s">
        <v>0</v>
      </c>
      <c r="B162" s="265" t="s">
        <v>1</v>
      </c>
      <c r="C162" s="268" t="s">
        <v>40</v>
      </c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70"/>
      <c r="U162" s="271" t="s">
        <v>61</v>
      </c>
      <c r="V162" s="271"/>
      <c r="W162" s="272"/>
    </row>
    <row r="163" spans="1:23" ht="15.75" x14ac:dyDescent="0.3">
      <c r="A163" s="263"/>
      <c r="B163" s="266"/>
      <c r="C163" s="259" t="s">
        <v>62</v>
      </c>
      <c r="D163" s="275"/>
      <c r="E163" s="275"/>
      <c r="F163" s="255" t="s">
        <v>63</v>
      </c>
      <c r="G163" s="256"/>
      <c r="H163" s="257"/>
      <c r="I163" s="256" t="s">
        <v>64</v>
      </c>
      <c r="J163" s="256"/>
      <c r="K163" s="256"/>
      <c r="L163" s="255" t="s">
        <v>65</v>
      </c>
      <c r="M163" s="256"/>
      <c r="N163" s="257"/>
      <c r="O163" s="276" t="s">
        <v>66</v>
      </c>
      <c r="P163" s="276"/>
      <c r="Q163" s="276"/>
      <c r="R163" s="255" t="s">
        <v>67</v>
      </c>
      <c r="S163" s="256"/>
      <c r="T163" s="257"/>
      <c r="U163" s="273"/>
      <c r="V163" s="273"/>
      <c r="W163" s="274"/>
    </row>
    <row r="164" spans="1:23" ht="16.5" thickBot="1" x14ac:dyDescent="0.35">
      <c r="A164" s="264"/>
      <c r="B164" s="267"/>
      <c r="C164" s="43" t="s">
        <v>47</v>
      </c>
      <c r="D164" s="44" t="s">
        <v>48</v>
      </c>
      <c r="E164" s="45" t="s">
        <v>103</v>
      </c>
      <c r="F164" s="43" t="s">
        <v>47</v>
      </c>
      <c r="G164" s="44" t="s">
        <v>48</v>
      </c>
      <c r="H164" s="45" t="s">
        <v>103</v>
      </c>
      <c r="I164" s="55" t="s">
        <v>47</v>
      </c>
      <c r="J164" s="44" t="s">
        <v>48</v>
      </c>
      <c r="K164" s="45" t="s">
        <v>103</v>
      </c>
      <c r="L164" s="43" t="s">
        <v>47</v>
      </c>
      <c r="M164" s="44" t="s">
        <v>48</v>
      </c>
      <c r="N164" s="45" t="s">
        <v>103</v>
      </c>
      <c r="O164" s="55" t="s">
        <v>47</v>
      </c>
      <c r="P164" s="75" t="s">
        <v>48</v>
      </c>
      <c r="Q164" s="99" t="s">
        <v>103</v>
      </c>
      <c r="R164" s="55" t="s">
        <v>47</v>
      </c>
      <c r="S164" s="75" t="s">
        <v>48</v>
      </c>
      <c r="T164" s="45" t="s">
        <v>103</v>
      </c>
      <c r="U164" s="43" t="s">
        <v>47</v>
      </c>
      <c r="V164" s="44" t="s">
        <v>48</v>
      </c>
      <c r="W164" s="45" t="s">
        <v>103</v>
      </c>
    </row>
    <row r="165" spans="1:23" ht="17.25" thickTop="1" thickBot="1" x14ac:dyDescent="0.35">
      <c r="A165" s="3" t="s">
        <v>3</v>
      </c>
      <c r="B165" s="20" t="s">
        <v>4</v>
      </c>
      <c r="C165" s="3" t="s">
        <v>68</v>
      </c>
      <c r="D165" s="4" t="s">
        <v>69</v>
      </c>
      <c r="E165" s="5" t="s">
        <v>70</v>
      </c>
      <c r="F165" s="3" t="s">
        <v>71</v>
      </c>
      <c r="G165" s="4" t="s">
        <v>72</v>
      </c>
      <c r="H165" s="5" t="s">
        <v>73</v>
      </c>
      <c r="I165" s="56" t="s">
        <v>74</v>
      </c>
      <c r="J165" s="4" t="s">
        <v>75</v>
      </c>
      <c r="K165" s="5" t="s">
        <v>76</v>
      </c>
      <c r="L165" s="3" t="s">
        <v>77</v>
      </c>
      <c r="M165" s="4" t="s">
        <v>78</v>
      </c>
      <c r="N165" s="5" t="s">
        <v>79</v>
      </c>
      <c r="O165" s="56" t="s">
        <v>80</v>
      </c>
      <c r="P165" s="76" t="s">
        <v>81</v>
      </c>
      <c r="Q165" s="103" t="s">
        <v>82</v>
      </c>
      <c r="R165" s="56" t="s">
        <v>83</v>
      </c>
      <c r="S165" s="76" t="s">
        <v>84</v>
      </c>
      <c r="T165" s="5" t="s">
        <v>85</v>
      </c>
      <c r="U165" s="3" t="s">
        <v>86</v>
      </c>
      <c r="V165" s="4" t="s">
        <v>87</v>
      </c>
      <c r="W165" s="5" t="s">
        <v>88</v>
      </c>
    </row>
    <row r="166" spans="1:23" ht="16.5" thickTop="1" x14ac:dyDescent="0.3">
      <c r="A166" s="6" t="s">
        <v>3</v>
      </c>
      <c r="B166" s="21" t="s">
        <v>23</v>
      </c>
      <c r="C166" s="97">
        <v>0</v>
      </c>
      <c r="D166" s="97">
        <v>0</v>
      </c>
      <c r="E166" s="7">
        <f>3.2*D166</f>
        <v>0</v>
      </c>
      <c r="F166" s="201">
        <v>0</v>
      </c>
      <c r="G166" s="97">
        <v>0</v>
      </c>
      <c r="H166" s="7">
        <f>3.2*G166</f>
        <v>0</v>
      </c>
      <c r="I166" s="215">
        <v>0</v>
      </c>
      <c r="J166" s="97">
        <v>0</v>
      </c>
      <c r="K166" s="7">
        <f>3.2*J166</f>
        <v>0</v>
      </c>
      <c r="L166" s="219">
        <v>0</v>
      </c>
      <c r="M166" s="97">
        <v>0</v>
      </c>
      <c r="N166" s="7">
        <f>3.2*M166</f>
        <v>0</v>
      </c>
      <c r="O166" s="97">
        <v>0</v>
      </c>
      <c r="P166" s="97">
        <v>0</v>
      </c>
      <c r="Q166" s="7">
        <f>3.2*P166</f>
        <v>0</v>
      </c>
      <c r="R166" s="97">
        <v>0</v>
      </c>
      <c r="S166" s="97">
        <v>0</v>
      </c>
      <c r="T166" s="7">
        <f>3.2*S166</f>
        <v>0</v>
      </c>
      <c r="U166" s="38">
        <f>U134+C166+F166+I166+L166+O166+R166</f>
        <v>0</v>
      </c>
      <c r="V166" s="30">
        <f t="shared" ref="V166:V186" si="75">V134+D166+G166+J166+M166+P166+S166</f>
        <v>0</v>
      </c>
      <c r="W166" s="40">
        <f>W134+E166+H166+K166+N166+Q166+T166</f>
        <v>0</v>
      </c>
    </row>
    <row r="167" spans="1:23" ht="15.75" x14ac:dyDescent="0.3">
      <c r="A167" s="8" t="s">
        <v>4</v>
      </c>
      <c r="B167" s="22" t="s">
        <v>29</v>
      </c>
      <c r="C167" s="97">
        <v>0</v>
      </c>
      <c r="D167" s="97">
        <v>0</v>
      </c>
      <c r="E167" s="7">
        <f>5*D167</f>
        <v>0</v>
      </c>
      <c r="F167" s="200">
        <v>0</v>
      </c>
      <c r="G167" s="97">
        <v>0</v>
      </c>
      <c r="H167" s="7">
        <f>5*G167</f>
        <v>0</v>
      </c>
      <c r="I167" s="214">
        <v>10</v>
      </c>
      <c r="J167" s="97">
        <v>10</v>
      </c>
      <c r="K167" s="7">
        <f>5*J167</f>
        <v>50</v>
      </c>
      <c r="L167" s="218">
        <v>0</v>
      </c>
      <c r="M167" s="97">
        <v>0</v>
      </c>
      <c r="N167" s="7">
        <f>5*M167</f>
        <v>0</v>
      </c>
      <c r="O167" s="97">
        <v>0</v>
      </c>
      <c r="P167" s="97">
        <v>0</v>
      </c>
      <c r="Q167" s="7">
        <f>5*P167</f>
        <v>0</v>
      </c>
      <c r="R167" s="97">
        <v>0</v>
      </c>
      <c r="S167" s="97">
        <v>0</v>
      </c>
      <c r="T167" s="7">
        <f>5*S167</f>
        <v>0</v>
      </c>
      <c r="U167" s="25">
        <f t="shared" ref="U167:U186" si="76">U135+C167+F167+I167+L167+O167+R167</f>
        <v>20</v>
      </c>
      <c r="V167" s="30">
        <f t="shared" si="75"/>
        <v>10</v>
      </c>
      <c r="W167" s="12">
        <f t="shared" ref="W167:W186" si="77">W135+E167+H167+K167+N167+Q167+T167</f>
        <v>50</v>
      </c>
    </row>
    <row r="168" spans="1:23" ht="15.75" x14ac:dyDescent="0.3">
      <c r="A168" s="8" t="s">
        <v>5</v>
      </c>
      <c r="B168" s="22" t="s">
        <v>30</v>
      </c>
      <c r="C168" s="97">
        <v>0</v>
      </c>
      <c r="D168" s="97">
        <v>0</v>
      </c>
      <c r="E168" s="7">
        <f>0*D168</f>
        <v>0</v>
      </c>
      <c r="F168" s="200">
        <v>0</v>
      </c>
      <c r="G168" s="97">
        <v>0</v>
      </c>
      <c r="H168" s="7">
        <f>0*G168</f>
        <v>0</v>
      </c>
      <c r="I168" s="214">
        <v>0</v>
      </c>
      <c r="J168" s="97">
        <v>0</v>
      </c>
      <c r="K168" s="7">
        <f>0*J168</f>
        <v>0</v>
      </c>
      <c r="L168" s="218">
        <v>0</v>
      </c>
      <c r="M168" s="97">
        <v>0</v>
      </c>
      <c r="N168" s="7">
        <f>0*M168</f>
        <v>0</v>
      </c>
      <c r="O168" s="97">
        <v>0</v>
      </c>
      <c r="P168" s="97">
        <v>0</v>
      </c>
      <c r="Q168" s="7">
        <f>0*P168</f>
        <v>0</v>
      </c>
      <c r="R168" s="97">
        <v>0</v>
      </c>
      <c r="S168" s="97">
        <v>0</v>
      </c>
      <c r="T168" s="7">
        <f>0*S168</f>
        <v>0</v>
      </c>
      <c r="U168" s="25">
        <f t="shared" si="76"/>
        <v>0</v>
      </c>
      <c r="V168" s="30">
        <f t="shared" si="75"/>
        <v>0</v>
      </c>
      <c r="W168" s="12">
        <f t="shared" si="77"/>
        <v>0</v>
      </c>
    </row>
    <row r="169" spans="1:23" ht="15.75" x14ac:dyDescent="0.3">
      <c r="A169" s="8" t="s">
        <v>6</v>
      </c>
      <c r="B169" s="22" t="s">
        <v>38</v>
      </c>
      <c r="C169" s="97">
        <v>0</v>
      </c>
      <c r="D169" s="97">
        <v>0</v>
      </c>
      <c r="E169" s="7">
        <f>0*D169</f>
        <v>0</v>
      </c>
      <c r="F169" s="200">
        <v>0</v>
      </c>
      <c r="G169" s="97">
        <v>0</v>
      </c>
      <c r="H169" s="7">
        <f>0*G169</f>
        <v>0</v>
      </c>
      <c r="I169" s="214">
        <v>0</v>
      </c>
      <c r="J169" s="97">
        <v>0</v>
      </c>
      <c r="K169" s="7">
        <f>0*J169</f>
        <v>0</v>
      </c>
      <c r="L169" s="218">
        <v>0</v>
      </c>
      <c r="M169" s="97">
        <v>0</v>
      </c>
      <c r="N169" s="7">
        <f>0*M169</f>
        <v>0</v>
      </c>
      <c r="O169" s="97">
        <v>0</v>
      </c>
      <c r="P169" s="97">
        <v>0</v>
      </c>
      <c r="Q169" s="7">
        <f>0*P169</f>
        <v>0</v>
      </c>
      <c r="R169" s="97">
        <v>0</v>
      </c>
      <c r="S169" s="97">
        <v>0</v>
      </c>
      <c r="T169" s="7">
        <f>0*S169</f>
        <v>0</v>
      </c>
      <c r="U169" s="25">
        <f t="shared" si="76"/>
        <v>0</v>
      </c>
      <c r="V169" s="30">
        <f t="shared" si="75"/>
        <v>0</v>
      </c>
      <c r="W169" s="12">
        <f t="shared" si="77"/>
        <v>0</v>
      </c>
    </row>
    <row r="170" spans="1:23" ht="15.75" x14ac:dyDescent="0.3">
      <c r="A170" s="8" t="s">
        <v>7</v>
      </c>
      <c r="B170" s="22" t="s">
        <v>36</v>
      </c>
      <c r="C170" s="97">
        <v>0</v>
      </c>
      <c r="D170" s="97">
        <v>0</v>
      </c>
      <c r="E170" s="7">
        <f>0*D170</f>
        <v>0</v>
      </c>
      <c r="F170" s="200">
        <v>0</v>
      </c>
      <c r="G170" s="97">
        <v>0</v>
      </c>
      <c r="H170" s="7">
        <f>0*G170</f>
        <v>0</v>
      </c>
      <c r="I170" s="214">
        <v>0</v>
      </c>
      <c r="J170" s="97">
        <v>0</v>
      </c>
      <c r="K170" s="7">
        <f>0*J170</f>
        <v>0</v>
      </c>
      <c r="L170" s="218">
        <v>0</v>
      </c>
      <c r="M170" s="97">
        <v>0</v>
      </c>
      <c r="N170" s="7">
        <f>0*M170</f>
        <v>0</v>
      </c>
      <c r="O170" s="97">
        <v>0</v>
      </c>
      <c r="P170" s="97">
        <v>0</v>
      </c>
      <c r="Q170" s="7">
        <f>0*P170</f>
        <v>0</v>
      </c>
      <c r="R170" s="97">
        <v>0</v>
      </c>
      <c r="S170" s="97">
        <v>0</v>
      </c>
      <c r="T170" s="7">
        <f>0*S170</f>
        <v>0</v>
      </c>
      <c r="U170" s="25">
        <f t="shared" si="76"/>
        <v>0</v>
      </c>
      <c r="V170" s="30">
        <f t="shared" si="75"/>
        <v>0</v>
      </c>
      <c r="W170" s="12">
        <f t="shared" si="77"/>
        <v>0</v>
      </c>
    </row>
    <row r="171" spans="1:23" ht="15.75" x14ac:dyDescent="0.3">
      <c r="A171" s="8" t="s">
        <v>8</v>
      </c>
      <c r="B171" s="22" t="s">
        <v>24</v>
      </c>
      <c r="C171" s="97">
        <v>0</v>
      </c>
      <c r="D171" s="97">
        <v>0</v>
      </c>
      <c r="E171" s="7">
        <f>3.1*D171</f>
        <v>0</v>
      </c>
      <c r="F171" s="200">
        <v>0</v>
      </c>
      <c r="G171" s="97">
        <v>0</v>
      </c>
      <c r="H171" s="7">
        <f>3.1*G171</f>
        <v>0</v>
      </c>
      <c r="I171" s="214">
        <v>4</v>
      </c>
      <c r="J171" s="97">
        <v>0</v>
      </c>
      <c r="K171" s="7">
        <f>3.1*J171</f>
        <v>0</v>
      </c>
      <c r="L171" s="218">
        <v>13</v>
      </c>
      <c r="M171" s="97">
        <v>0</v>
      </c>
      <c r="N171" s="7">
        <f>3.1*M171</f>
        <v>0</v>
      </c>
      <c r="O171" s="97">
        <v>0</v>
      </c>
      <c r="P171" s="97">
        <v>0</v>
      </c>
      <c r="Q171" s="7">
        <f>3.1*P171</f>
        <v>0</v>
      </c>
      <c r="R171" s="97">
        <v>0</v>
      </c>
      <c r="S171" s="97">
        <v>0</v>
      </c>
      <c r="T171" s="7">
        <f>3.1*S171</f>
        <v>0</v>
      </c>
      <c r="U171" s="25">
        <f t="shared" si="76"/>
        <v>17</v>
      </c>
      <c r="V171" s="30">
        <f t="shared" si="75"/>
        <v>10</v>
      </c>
      <c r="W171" s="12">
        <f t="shared" si="77"/>
        <v>31</v>
      </c>
    </row>
    <row r="172" spans="1:23" ht="15.75" x14ac:dyDescent="0.3">
      <c r="A172" s="8" t="s">
        <v>9</v>
      </c>
      <c r="B172" s="22" t="s">
        <v>96</v>
      </c>
      <c r="C172" s="97">
        <v>0</v>
      </c>
      <c r="D172" s="97">
        <v>0</v>
      </c>
      <c r="E172" s="7">
        <f>3.9*D172</f>
        <v>0</v>
      </c>
      <c r="F172" s="200">
        <v>0</v>
      </c>
      <c r="G172" s="97">
        <v>0</v>
      </c>
      <c r="H172" s="7">
        <f>3.9*G172</f>
        <v>0</v>
      </c>
      <c r="I172" s="214">
        <v>0</v>
      </c>
      <c r="J172" s="97">
        <v>0</v>
      </c>
      <c r="K172" s="7">
        <f>3.9*J172</f>
        <v>0</v>
      </c>
      <c r="L172" s="218">
        <v>0</v>
      </c>
      <c r="M172" s="97">
        <v>0</v>
      </c>
      <c r="N172" s="7">
        <f>3.9*M172</f>
        <v>0</v>
      </c>
      <c r="O172" s="97">
        <v>0</v>
      </c>
      <c r="P172" s="97">
        <v>0</v>
      </c>
      <c r="Q172" s="7">
        <f>3.9*P172</f>
        <v>0</v>
      </c>
      <c r="R172" s="97">
        <v>0</v>
      </c>
      <c r="S172" s="97">
        <v>0</v>
      </c>
      <c r="T172" s="7">
        <f>3.9*S172</f>
        <v>0</v>
      </c>
      <c r="U172" s="25">
        <f t="shared" si="76"/>
        <v>0</v>
      </c>
      <c r="V172" s="30">
        <f t="shared" si="75"/>
        <v>0</v>
      </c>
      <c r="W172" s="12">
        <f t="shared" si="77"/>
        <v>0</v>
      </c>
    </row>
    <row r="173" spans="1:23" ht="15.75" x14ac:dyDescent="0.3">
      <c r="A173" s="8" t="s">
        <v>10</v>
      </c>
      <c r="B173" s="22" t="s">
        <v>97</v>
      </c>
      <c r="C173" s="97">
        <v>0</v>
      </c>
      <c r="D173" s="97">
        <v>0</v>
      </c>
      <c r="E173" s="7">
        <f>3.85*D173</f>
        <v>0</v>
      </c>
      <c r="F173" s="200">
        <v>0</v>
      </c>
      <c r="G173" s="97">
        <v>0</v>
      </c>
      <c r="H173" s="7">
        <f>3.85*G173</f>
        <v>0</v>
      </c>
      <c r="I173" s="214">
        <v>0</v>
      </c>
      <c r="J173" s="97">
        <v>0</v>
      </c>
      <c r="K173" s="7">
        <f>3.85*J173</f>
        <v>0</v>
      </c>
      <c r="L173" s="218">
        <v>0</v>
      </c>
      <c r="M173" s="97">
        <v>0</v>
      </c>
      <c r="N173" s="7">
        <f>3.85*M173</f>
        <v>0</v>
      </c>
      <c r="O173" s="97">
        <v>0</v>
      </c>
      <c r="P173" s="97">
        <v>0</v>
      </c>
      <c r="Q173" s="7">
        <f>3.85*P173</f>
        <v>0</v>
      </c>
      <c r="R173" s="97">
        <v>0</v>
      </c>
      <c r="S173" s="97">
        <v>0</v>
      </c>
      <c r="T173" s="7">
        <f>3.85*S173</f>
        <v>0</v>
      </c>
      <c r="U173" s="25">
        <f t="shared" si="76"/>
        <v>0</v>
      </c>
      <c r="V173" s="30">
        <f t="shared" si="75"/>
        <v>0</v>
      </c>
      <c r="W173" s="12">
        <f t="shared" si="77"/>
        <v>0</v>
      </c>
    </row>
    <row r="174" spans="1:23" ht="15.75" x14ac:dyDescent="0.3">
      <c r="A174" s="8" t="s">
        <v>11</v>
      </c>
      <c r="B174" s="22" t="s">
        <v>33</v>
      </c>
      <c r="C174" s="97">
        <v>0</v>
      </c>
      <c r="D174" s="97">
        <v>0</v>
      </c>
      <c r="E174" s="7">
        <f>5.8*D174</f>
        <v>0</v>
      </c>
      <c r="F174" s="200">
        <v>0</v>
      </c>
      <c r="G174" s="97">
        <v>0</v>
      </c>
      <c r="H174" s="7">
        <f>5.8*G174</f>
        <v>0</v>
      </c>
      <c r="I174" s="214">
        <v>0</v>
      </c>
      <c r="J174" s="97">
        <v>0</v>
      </c>
      <c r="K174" s="7">
        <f>5.8*J174</f>
        <v>0</v>
      </c>
      <c r="L174" s="218">
        <v>0</v>
      </c>
      <c r="M174" s="97">
        <v>0</v>
      </c>
      <c r="N174" s="7">
        <f>5.8*M174</f>
        <v>0</v>
      </c>
      <c r="O174" s="97">
        <v>0</v>
      </c>
      <c r="P174" s="97">
        <v>0</v>
      </c>
      <c r="Q174" s="7">
        <f>5.8*P174</f>
        <v>0</v>
      </c>
      <c r="R174" s="97">
        <v>0</v>
      </c>
      <c r="S174" s="97">
        <v>0</v>
      </c>
      <c r="T174" s="7">
        <f>5.8*S174</f>
        <v>0</v>
      </c>
      <c r="U174" s="25">
        <f t="shared" si="76"/>
        <v>0</v>
      </c>
      <c r="V174" s="30">
        <f t="shared" si="75"/>
        <v>0</v>
      </c>
      <c r="W174" s="12">
        <f t="shared" si="77"/>
        <v>0</v>
      </c>
    </row>
    <row r="175" spans="1:23" ht="15.75" x14ac:dyDescent="0.3">
      <c r="A175" s="8" t="s">
        <v>12</v>
      </c>
      <c r="B175" s="22" t="s">
        <v>27</v>
      </c>
      <c r="C175" s="97">
        <v>0</v>
      </c>
      <c r="D175" s="97">
        <v>0</v>
      </c>
      <c r="E175" s="7">
        <f>5.35*D175</f>
        <v>0</v>
      </c>
      <c r="F175" s="200">
        <v>0</v>
      </c>
      <c r="G175" s="97">
        <v>0</v>
      </c>
      <c r="H175" s="7">
        <f>5.35*G175</f>
        <v>0</v>
      </c>
      <c r="I175" s="214">
        <v>0</v>
      </c>
      <c r="J175" s="97">
        <v>0</v>
      </c>
      <c r="K175" s="7">
        <f>5.35*J175</f>
        <v>0</v>
      </c>
      <c r="L175" s="218">
        <v>0</v>
      </c>
      <c r="M175" s="97">
        <v>0</v>
      </c>
      <c r="N175" s="7">
        <f>5.35*M175</f>
        <v>0</v>
      </c>
      <c r="O175" s="97">
        <v>0</v>
      </c>
      <c r="P175" s="97">
        <v>0</v>
      </c>
      <c r="Q175" s="7">
        <f>5.35*P175</f>
        <v>0</v>
      </c>
      <c r="R175" s="97">
        <v>0</v>
      </c>
      <c r="S175" s="97">
        <v>0</v>
      </c>
      <c r="T175" s="7">
        <f>5.35*S175</f>
        <v>0</v>
      </c>
      <c r="U175" s="25">
        <f t="shared" si="76"/>
        <v>0</v>
      </c>
      <c r="V175" s="30">
        <f t="shared" si="75"/>
        <v>0</v>
      </c>
      <c r="W175" s="12">
        <f t="shared" si="77"/>
        <v>0</v>
      </c>
    </row>
    <row r="176" spans="1:23" ht="15.75" x14ac:dyDescent="0.3">
      <c r="A176" s="8" t="s">
        <v>13</v>
      </c>
      <c r="B176" s="22" t="s">
        <v>31</v>
      </c>
      <c r="C176" s="97">
        <v>0</v>
      </c>
      <c r="D176" s="97">
        <v>0</v>
      </c>
      <c r="E176" s="7">
        <f>5.1*D176</f>
        <v>0</v>
      </c>
      <c r="F176" s="200">
        <v>50</v>
      </c>
      <c r="G176" s="97">
        <v>0</v>
      </c>
      <c r="H176" s="7">
        <f>5.1*G176</f>
        <v>0</v>
      </c>
      <c r="I176" s="214">
        <v>150</v>
      </c>
      <c r="J176" s="97">
        <v>0</v>
      </c>
      <c r="K176" s="7">
        <f>5.1*J176</f>
        <v>0</v>
      </c>
      <c r="L176" s="218">
        <v>0</v>
      </c>
      <c r="M176" s="97">
        <v>0</v>
      </c>
      <c r="N176" s="7">
        <f>5.1*M176</f>
        <v>0</v>
      </c>
      <c r="O176" s="97">
        <v>0</v>
      </c>
      <c r="P176" s="97">
        <v>0</v>
      </c>
      <c r="Q176" s="7">
        <f>5.1*P176</f>
        <v>0</v>
      </c>
      <c r="R176" s="97">
        <v>0</v>
      </c>
      <c r="S176" s="97">
        <v>0</v>
      </c>
      <c r="T176" s="7">
        <f>5.1*S176</f>
        <v>0</v>
      </c>
      <c r="U176" s="25">
        <f t="shared" si="76"/>
        <v>200</v>
      </c>
      <c r="V176" s="30">
        <f t="shared" si="75"/>
        <v>155</v>
      </c>
      <c r="W176" s="12">
        <f t="shared" si="77"/>
        <v>790.5</v>
      </c>
    </row>
    <row r="177" spans="1:26" ht="15.75" x14ac:dyDescent="0.3">
      <c r="A177" s="8" t="s">
        <v>14</v>
      </c>
      <c r="B177" s="22" t="s">
        <v>32</v>
      </c>
      <c r="C177" s="97">
        <v>0</v>
      </c>
      <c r="D177" s="97">
        <v>0</v>
      </c>
      <c r="E177" s="7">
        <f>3.35*D177</f>
        <v>0</v>
      </c>
      <c r="F177" s="200">
        <v>0</v>
      </c>
      <c r="G177" s="97">
        <v>0</v>
      </c>
      <c r="H177" s="7">
        <f>3.35*G177</f>
        <v>0</v>
      </c>
      <c r="I177" s="214">
        <v>0</v>
      </c>
      <c r="J177" s="97">
        <v>0</v>
      </c>
      <c r="K177" s="7">
        <f>3.35*J177</f>
        <v>0</v>
      </c>
      <c r="L177" s="218">
        <v>0</v>
      </c>
      <c r="M177" s="97">
        <v>0</v>
      </c>
      <c r="N177" s="7">
        <f>3.35*M177</f>
        <v>0</v>
      </c>
      <c r="O177" s="97">
        <v>0</v>
      </c>
      <c r="P177" s="97">
        <v>0</v>
      </c>
      <c r="Q177" s="7">
        <f>3.35*P177</f>
        <v>0</v>
      </c>
      <c r="R177" s="97">
        <v>0</v>
      </c>
      <c r="S177" s="97">
        <v>0</v>
      </c>
      <c r="T177" s="7">
        <f>3.35*S177</f>
        <v>0</v>
      </c>
      <c r="U177" s="25">
        <f t="shared" si="76"/>
        <v>0</v>
      </c>
      <c r="V177" s="30">
        <f t="shared" si="75"/>
        <v>9</v>
      </c>
      <c r="W177" s="12">
        <f t="shared" si="77"/>
        <v>30.150000000000002</v>
      </c>
    </row>
    <row r="178" spans="1:26" ht="15.75" x14ac:dyDescent="0.3">
      <c r="A178" s="8" t="s">
        <v>15</v>
      </c>
      <c r="B178" s="22" t="s">
        <v>98</v>
      </c>
      <c r="C178" s="97">
        <v>0</v>
      </c>
      <c r="D178" s="97">
        <v>0</v>
      </c>
      <c r="E178" s="7">
        <f>0*D178</f>
        <v>0</v>
      </c>
      <c r="F178" s="200">
        <v>0</v>
      </c>
      <c r="G178" s="97">
        <v>0</v>
      </c>
      <c r="H178" s="7">
        <f>0*G178</f>
        <v>0</v>
      </c>
      <c r="I178" s="214">
        <v>0</v>
      </c>
      <c r="J178" s="97">
        <v>0</v>
      </c>
      <c r="K178" s="7">
        <f>0*J178</f>
        <v>0</v>
      </c>
      <c r="L178" s="218">
        <v>0</v>
      </c>
      <c r="M178" s="97">
        <v>0</v>
      </c>
      <c r="N178" s="7">
        <f>0*M178</f>
        <v>0</v>
      </c>
      <c r="O178" s="97">
        <v>0</v>
      </c>
      <c r="P178" s="97">
        <v>0</v>
      </c>
      <c r="Q178" s="7">
        <f>0*P178</f>
        <v>0</v>
      </c>
      <c r="R178" s="97">
        <v>0</v>
      </c>
      <c r="S178" s="97">
        <v>0</v>
      </c>
      <c r="T178" s="7">
        <f>0*S178</f>
        <v>0</v>
      </c>
      <c r="U178" s="25">
        <f t="shared" si="76"/>
        <v>0</v>
      </c>
      <c r="V178" s="30">
        <f t="shared" si="75"/>
        <v>0</v>
      </c>
      <c r="W178" s="12">
        <f t="shared" si="77"/>
        <v>0</v>
      </c>
      <c r="Z178">
        <v>0</v>
      </c>
    </row>
    <row r="179" spans="1:26" ht="15.75" x14ac:dyDescent="0.3">
      <c r="A179" s="8" t="s">
        <v>16</v>
      </c>
      <c r="B179" s="22" t="s">
        <v>99</v>
      </c>
      <c r="C179" s="97">
        <v>0</v>
      </c>
      <c r="D179" s="97">
        <v>0</v>
      </c>
      <c r="E179" s="7">
        <f>0*D179</f>
        <v>0</v>
      </c>
      <c r="F179" s="200">
        <v>0</v>
      </c>
      <c r="G179" s="97">
        <v>0</v>
      </c>
      <c r="H179" s="7">
        <f>0*G179</f>
        <v>0</v>
      </c>
      <c r="I179" s="214">
        <v>0</v>
      </c>
      <c r="J179" s="97">
        <v>0</v>
      </c>
      <c r="K179" s="7">
        <f>0*J179</f>
        <v>0</v>
      </c>
      <c r="L179" s="218">
        <v>0</v>
      </c>
      <c r="M179" s="97">
        <v>0</v>
      </c>
      <c r="N179" s="7">
        <f>0*M179</f>
        <v>0</v>
      </c>
      <c r="O179" s="97">
        <v>0</v>
      </c>
      <c r="P179" s="97">
        <v>0</v>
      </c>
      <c r="Q179" s="7">
        <f>0*P179</f>
        <v>0</v>
      </c>
      <c r="R179" s="97">
        <v>0</v>
      </c>
      <c r="S179" s="97">
        <v>0</v>
      </c>
      <c r="T179" s="7">
        <f>0*S179</f>
        <v>0</v>
      </c>
      <c r="U179" s="25">
        <f t="shared" si="76"/>
        <v>0</v>
      </c>
      <c r="V179" s="30">
        <f t="shared" si="75"/>
        <v>0</v>
      </c>
      <c r="W179" s="12">
        <f t="shared" si="77"/>
        <v>0</v>
      </c>
    </row>
    <row r="180" spans="1:26" ht="15.75" x14ac:dyDescent="0.3">
      <c r="A180" s="8" t="s">
        <v>17</v>
      </c>
      <c r="B180" s="22" t="s">
        <v>26</v>
      </c>
      <c r="C180" s="97">
        <v>0</v>
      </c>
      <c r="D180" s="97">
        <v>0</v>
      </c>
      <c r="E180" s="7">
        <f>6.35*D180</f>
        <v>0</v>
      </c>
      <c r="F180" s="200">
        <v>0</v>
      </c>
      <c r="G180" s="97">
        <v>0</v>
      </c>
      <c r="H180" s="7">
        <f>6.35*G180</f>
        <v>0</v>
      </c>
      <c r="I180" s="214">
        <v>0</v>
      </c>
      <c r="J180" s="97">
        <v>0</v>
      </c>
      <c r="K180" s="7">
        <f>6.35*J180</f>
        <v>0</v>
      </c>
      <c r="L180" s="218">
        <v>0</v>
      </c>
      <c r="M180" s="97">
        <v>0</v>
      </c>
      <c r="N180" s="7">
        <f>6.35*M180</f>
        <v>0</v>
      </c>
      <c r="O180" s="97">
        <v>0</v>
      </c>
      <c r="P180" s="97">
        <v>0</v>
      </c>
      <c r="Q180" s="7">
        <f>6.35*P180</f>
        <v>0</v>
      </c>
      <c r="R180" s="97">
        <v>0</v>
      </c>
      <c r="S180" s="97">
        <v>0</v>
      </c>
      <c r="T180" s="7">
        <f>6.35*S180</f>
        <v>0</v>
      </c>
      <c r="U180" s="25">
        <f t="shared" si="76"/>
        <v>0</v>
      </c>
      <c r="V180" s="30">
        <f t="shared" si="75"/>
        <v>0</v>
      </c>
      <c r="W180" s="12">
        <f t="shared" si="77"/>
        <v>0</v>
      </c>
    </row>
    <row r="181" spans="1:26" ht="15.75" x14ac:dyDescent="0.3">
      <c r="A181" s="8" t="s">
        <v>18</v>
      </c>
      <c r="B181" s="22" t="s">
        <v>104</v>
      </c>
      <c r="C181" s="97">
        <v>0</v>
      </c>
      <c r="D181" s="97">
        <v>0</v>
      </c>
      <c r="E181" s="7">
        <f>6.25*D181</f>
        <v>0</v>
      </c>
      <c r="F181" s="200">
        <v>0</v>
      </c>
      <c r="G181" s="97">
        <v>0</v>
      </c>
      <c r="H181" s="7">
        <f>6.25*G181</f>
        <v>0</v>
      </c>
      <c r="I181" s="214">
        <v>0</v>
      </c>
      <c r="J181" s="97">
        <v>0</v>
      </c>
      <c r="K181" s="7">
        <f>6.25*J181</f>
        <v>0</v>
      </c>
      <c r="L181" s="218">
        <v>0</v>
      </c>
      <c r="M181" s="97">
        <v>0</v>
      </c>
      <c r="N181" s="7">
        <f>6.25*M181</f>
        <v>0</v>
      </c>
      <c r="O181" s="97">
        <v>0</v>
      </c>
      <c r="P181" s="97">
        <v>0</v>
      </c>
      <c r="Q181" s="7">
        <f>6.25*P181</f>
        <v>0</v>
      </c>
      <c r="R181" s="97">
        <v>0</v>
      </c>
      <c r="S181" s="97">
        <v>0</v>
      </c>
      <c r="T181" s="7">
        <f>6.25*S181</f>
        <v>0</v>
      </c>
      <c r="U181" s="25">
        <f t="shared" si="76"/>
        <v>0</v>
      </c>
      <c r="V181" s="30">
        <f t="shared" si="75"/>
        <v>0</v>
      </c>
      <c r="W181" s="12">
        <f t="shared" si="77"/>
        <v>0</v>
      </c>
    </row>
    <row r="182" spans="1:26" ht="15.75" x14ac:dyDescent="0.3">
      <c r="A182" s="8" t="s">
        <v>19</v>
      </c>
      <c r="B182" s="22" t="s">
        <v>34</v>
      </c>
      <c r="C182" s="97">
        <v>0</v>
      </c>
      <c r="D182" s="97">
        <v>0</v>
      </c>
      <c r="E182" s="7">
        <f>5.8*D182</f>
        <v>0</v>
      </c>
      <c r="F182" s="200">
        <v>0</v>
      </c>
      <c r="G182" s="97">
        <v>0</v>
      </c>
      <c r="H182" s="7">
        <f>5.8*G182</f>
        <v>0</v>
      </c>
      <c r="I182" s="214">
        <v>0</v>
      </c>
      <c r="J182" s="97">
        <v>0</v>
      </c>
      <c r="K182" s="7">
        <f>5.8*J182</f>
        <v>0</v>
      </c>
      <c r="L182" s="218">
        <v>0</v>
      </c>
      <c r="M182" s="97">
        <v>0</v>
      </c>
      <c r="N182" s="7">
        <f>5.8*M182</f>
        <v>0</v>
      </c>
      <c r="O182" s="97">
        <v>0</v>
      </c>
      <c r="P182" s="97">
        <v>0</v>
      </c>
      <c r="Q182" s="7">
        <f>5.8*P182</f>
        <v>0</v>
      </c>
      <c r="R182" s="97">
        <v>0</v>
      </c>
      <c r="S182" s="97">
        <v>0</v>
      </c>
      <c r="T182" s="7">
        <f>5.8*S182</f>
        <v>0</v>
      </c>
      <c r="U182" s="25">
        <f t="shared" si="76"/>
        <v>0</v>
      </c>
      <c r="V182" s="30">
        <f t="shared" si="75"/>
        <v>0</v>
      </c>
      <c r="W182" s="12">
        <f t="shared" si="77"/>
        <v>0</v>
      </c>
    </row>
    <row r="183" spans="1:26" ht="15.75" x14ac:dyDescent="0.3">
      <c r="A183" s="8" t="s">
        <v>20</v>
      </c>
      <c r="B183" s="22" t="s">
        <v>37</v>
      </c>
      <c r="C183" s="97">
        <v>0</v>
      </c>
      <c r="D183" s="97">
        <v>0</v>
      </c>
      <c r="E183" s="7">
        <f>5.9*D183</f>
        <v>0</v>
      </c>
      <c r="F183" s="200">
        <v>0</v>
      </c>
      <c r="G183" s="97">
        <v>0</v>
      </c>
      <c r="H183" s="7">
        <f>5.9*G183</f>
        <v>0</v>
      </c>
      <c r="I183" s="214">
        <v>0</v>
      </c>
      <c r="J183" s="97">
        <v>0</v>
      </c>
      <c r="K183" s="7">
        <f>5.9*J183</f>
        <v>0</v>
      </c>
      <c r="L183" s="218">
        <v>0</v>
      </c>
      <c r="M183" s="97">
        <v>0</v>
      </c>
      <c r="N183" s="7">
        <f>5.9*M183</f>
        <v>0</v>
      </c>
      <c r="O183" s="97">
        <v>0</v>
      </c>
      <c r="P183" s="97">
        <v>0</v>
      </c>
      <c r="Q183" s="7">
        <f>5.9*P183</f>
        <v>0</v>
      </c>
      <c r="R183" s="97">
        <v>0</v>
      </c>
      <c r="S183" s="97">
        <v>0</v>
      </c>
      <c r="T183" s="7">
        <f>5.9*S183</f>
        <v>0</v>
      </c>
      <c r="U183" s="25">
        <f t="shared" si="76"/>
        <v>0</v>
      </c>
      <c r="V183" s="30">
        <f t="shared" si="75"/>
        <v>0</v>
      </c>
      <c r="W183" s="12">
        <f t="shared" si="77"/>
        <v>0</v>
      </c>
    </row>
    <row r="184" spans="1:26" ht="15.75" x14ac:dyDescent="0.3">
      <c r="A184" s="8" t="s">
        <v>21</v>
      </c>
      <c r="B184" s="22" t="s">
        <v>28</v>
      </c>
      <c r="C184" s="97">
        <v>0</v>
      </c>
      <c r="D184" s="97">
        <v>0</v>
      </c>
      <c r="E184" s="7">
        <f>5.15*D184</f>
        <v>0</v>
      </c>
      <c r="F184" s="200">
        <v>45</v>
      </c>
      <c r="G184" s="97">
        <v>0</v>
      </c>
      <c r="H184" s="7">
        <f>5.15*G184</f>
        <v>0</v>
      </c>
      <c r="I184" s="214">
        <v>0</v>
      </c>
      <c r="J184" s="97">
        <v>0</v>
      </c>
      <c r="K184" s="7">
        <f>5.15*J184</f>
        <v>0</v>
      </c>
      <c r="L184" s="218">
        <v>0</v>
      </c>
      <c r="M184" s="97">
        <v>0</v>
      </c>
      <c r="N184" s="7">
        <f>5.15*M184</f>
        <v>0</v>
      </c>
      <c r="O184" s="97">
        <v>0</v>
      </c>
      <c r="P184" s="97">
        <v>0</v>
      </c>
      <c r="Q184" s="7">
        <f>5.15*P184</f>
        <v>0</v>
      </c>
      <c r="R184" s="97">
        <v>0</v>
      </c>
      <c r="S184" s="97">
        <v>0</v>
      </c>
      <c r="T184" s="7">
        <f>5.15*S184</f>
        <v>0</v>
      </c>
      <c r="U184" s="25">
        <f>U152+C184+F184+I184+L184+O184+R184</f>
        <v>45</v>
      </c>
      <c r="V184" s="30">
        <f t="shared" si="75"/>
        <v>0</v>
      </c>
      <c r="W184" s="12">
        <f t="shared" si="77"/>
        <v>0</v>
      </c>
    </row>
    <row r="185" spans="1:26" ht="15.75" x14ac:dyDescent="0.3">
      <c r="A185" s="8" t="s">
        <v>22</v>
      </c>
      <c r="B185" s="22" t="s">
        <v>25</v>
      </c>
      <c r="C185" s="97">
        <v>0</v>
      </c>
      <c r="D185" s="97">
        <v>0</v>
      </c>
      <c r="E185" s="7">
        <f>5*D185</f>
        <v>0</v>
      </c>
      <c r="F185" s="200">
        <v>0</v>
      </c>
      <c r="G185" s="97">
        <v>0</v>
      </c>
      <c r="H185" s="7">
        <f>5*G185</f>
        <v>0</v>
      </c>
      <c r="I185" s="214">
        <v>0</v>
      </c>
      <c r="J185" s="97">
        <v>0</v>
      </c>
      <c r="K185" s="7">
        <f>5*J185</f>
        <v>0</v>
      </c>
      <c r="L185" s="218">
        <v>0</v>
      </c>
      <c r="M185" s="97">
        <v>0</v>
      </c>
      <c r="N185" s="7">
        <f>5*M185</f>
        <v>0</v>
      </c>
      <c r="O185" s="97">
        <v>0</v>
      </c>
      <c r="P185" s="97">
        <v>0</v>
      </c>
      <c r="Q185" s="7">
        <f>5*P185</f>
        <v>0</v>
      </c>
      <c r="R185" s="97">
        <v>0</v>
      </c>
      <c r="S185" s="97">
        <v>0</v>
      </c>
      <c r="T185" s="7">
        <f>5*S185</f>
        <v>0</v>
      </c>
      <c r="U185" s="26">
        <f t="shared" si="76"/>
        <v>0</v>
      </c>
      <c r="V185" s="9">
        <f t="shared" si="75"/>
        <v>0</v>
      </c>
      <c r="W185" s="13">
        <f t="shared" si="77"/>
        <v>0</v>
      </c>
    </row>
    <row r="186" spans="1:26" ht="16.5" thickBot="1" x14ac:dyDescent="0.35">
      <c r="A186" s="50">
        <v>21</v>
      </c>
      <c r="B186" s="22" t="s">
        <v>39</v>
      </c>
      <c r="C186" s="97">
        <v>0</v>
      </c>
      <c r="D186" s="97">
        <v>0</v>
      </c>
      <c r="E186" s="7">
        <f>4*D186</f>
        <v>0</v>
      </c>
      <c r="F186" s="200">
        <v>0</v>
      </c>
      <c r="G186" s="97">
        <v>0</v>
      </c>
      <c r="H186" s="7">
        <f>4*G186</f>
        <v>0</v>
      </c>
      <c r="I186" s="214">
        <v>0</v>
      </c>
      <c r="J186" s="97">
        <v>0</v>
      </c>
      <c r="K186" s="7">
        <f>4*J186</f>
        <v>0</v>
      </c>
      <c r="L186" s="218">
        <v>0</v>
      </c>
      <c r="M186" s="97">
        <v>0</v>
      </c>
      <c r="N186" s="7">
        <f>4*M186</f>
        <v>0</v>
      </c>
      <c r="O186" s="97">
        <v>0</v>
      </c>
      <c r="P186" s="97">
        <v>0</v>
      </c>
      <c r="Q186" s="7">
        <f>4*P186</f>
        <v>0</v>
      </c>
      <c r="R186" s="97">
        <v>0</v>
      </c>
      <c r="S186" s="97">
        <v>0</v>
      </c>
      <c r="T186" s="7">
        <f>4*S186</f>
        <v>0</v>
      </c>
      <c r="U186" s="26">
        <f t="shared" si="76"/>
        <v>0</v>
      </c>
      <c r="V186" s="9">
        <f t="shared" si="75"/>
        <v>0</v>
      </c>
      <c r="W186" s="13">
        <f t="shared" si="77"/>
        <v>0</v>
      </c>
    </row>
    <row r="187" spans="1:26" ht="17.25" thickTop="1" thickBot="1" x14ac:dyDescent="0.35">
      <c r="A187" s="3"/>
      <c r="B187" s="23" t="s">
        <v>57</v>
      </c>
      <c r="C187" s="28">
        <f t="shared" ref="C187:T187" si="78">SUM(C166:C186)</f>
        <v>0</v>
      </c>
      <c r="D187" s="15">
        <f t="shared" si="78"/>
        <v>0</v>
      </c>
      <c r="E187" s="23">
        <f t="shared" si="78"/>
        <v>0</v>
      </c>
      <c r="F187" s="28">
        <f t="shared" si="78"/>
        <v>95</v>
      </c>
      <c r="G187" s="15">
        <f t="shared" si="78"/>
        <v>0</v>
      </c>
      <c r="H187" s="23">
        <f t="shared" si="78"/>
        <v>0</v>
      </c>
      <c r="I187" s="60">
        <f t="shared" si="78"/>
        <v>164</v>
      </c>
      <c r="J187" s="15">
        <f t="shared" si="78"/>
        <v>10</v>
      </c>
      <c r="K187" s="23">
        <f t="shared" si="78"/>
        <v>50</v>
      </c>
      <c r="L187" s="28">
        <f t="shared" si="78"/>
        <v>13</v>
      </c>
      <c r="M187" s="15">
        <f t="shared" si="78"/>
        <v>0</v>
      </c>
      <c r="N187" s="23">
        <f t="shared" si="78"/>
        <v>0</v>
      </c>
      <c r="O187" s="60">
        <f t="shared" si="78"/>
        <v>0</v>
      </c>
      <c r="P187" s="73">
        <f t="shared" si="78"/>
        <v>0</v>
      </c>
      <c r="Q187" s="91">
        <f t="shared" si="78"/>
        <v>0</v>
      </c>
      <c r="R187" s="60">
        <f t="shared" si="78"/>
        <v>0</v>
      </c>
      <c r="S187" s="73">
        <f t="shared" si="78"/>
        <v>0</v>
      </c>
      <c r="T187" s="23">
        <f t="shared" si="78"/>
        <v>0</v>
      </c>
      <c r="U187" s="28">
        <f>SUM(U166:U185)</f>
        <v>282</v>
      </c>
      <c r="V187" s="15">
        <f>SUM(V166:V185)</f>
        <v>184</v>
      </c>
      <c r="W187" s="16">
        <f>SUM(W166:W185)</f>
        <v>901.65</v>
      </c>
    </row>
    <row r="188" spans="1:26" ht="16.5" thickTop="1" thickBot="1" x14ac:dyDescent="0.3">
      <c r="A188" s="17"/>
      <c r="B188" s="24" t="s">
        <v>58</v>
      </c>
      <c r="C188" s="17">
        <f>R156+C187</f>
        <v>0</v>
      </c>
      <c r="D188" s="17">
        <f>S156+D187</f>
        <v>0</v>
      </c>
      <c r="E188" s="17">
        <f>T156+E187</f>
        <v>851.65</v>
      </c>
      <c r="F188" s="17">
        <f t="shared" ref="F188:T188" si="79">C188+F187</f>
        <v>95</v>
      </c>
      <c r="G188" s="18">
        <f t="shared" si="79"/>
        <v>0</v>
      </c>
      <c r="H188" s="24">
        <f t="shared" si="79"/>
        <v>851.65</v>
      </c>
      <c r="I188" s="61">
        <f t="shared" si="79"/>
        <v>259</v>
      </c>
      <c r="J188" s="18">
        <f t="shared" si="79"/>
        <v>10</v>
      </c>
      <c r="K188" s="19">
        <f t="shared" si="79"/>
        <v>901.65</v>
      </c>
      <c r="L188" s="17">
        <f t="shared" si="79"/>
        <v>272</v>
      </c>
      <c r="M188" s="18">
        <f t="shared" si="79"/>
        <v>10</v>
      </c>
      <c r="N188" s="19">
        <f t="shared" si="79"/>
        <v>901.65</v>
      </c>
      <c r="O188" s="61">
        <f t="shared" si="79"/>
        <v>272</v>
      </c>
      <c r="P188" s="79">
        <f t="shared" si="79"/>
        <v>10</v>
      </c>
      <c r="Q188" s="101">
        <f t="shared" si="79"/>
        <v>901.65</v>
      </c>
      <c r="R188" s="61">
        <f t="shared" si="79"/>
        <v>272</v>
      </c>
      <c r="S188" s="79">
        <f t="shared" si="79"/>
        <v>10</v>
      </c>
      <c r="T188" s="19">
        <f t="shared" si="79"/>
        <v>901.65</v>
      </c>
      <c r="U188" s="33"/>
      <c r="V188" s="18"/>
      <c r="W188" s="19"/>
    </row>
    <row r="189" spans="1:26" ht="16.5" thickTop="1" x14ac:dyDescent="0.3">
      <c r="A189" s="2"/>
      <c r="B189" s="2"/>
      <c r="C189" s="2"/>
      <c r="D189" s="2"/>
      <c r="E189" s="2"/>
      <c r="F189" s="2"/>
      <c r="G189" s="2"/>
      <c r="H189" s="2"/>
      <c r="I189" s="62"/>
      <c r="J189" s="2"/>
      <c r="K189" s="2"/>
      <c r="L189" s="2"/>
      <c r="M189" s="2"/>
      <c r="N189" s="2"/>
      <c r="O189" s="62"/>
      <c r="P189" s="62"/>
      <c r="Q189" s="62"/>
      <c r="R189" s="62"/>
      <c r="S189" s="62"/>
      <c r="T189" s="2"/>
      <c r="U189" s="2"/>
      <c r="V189" s="2"/>
      <c r="W189" s="2"/>
    </row>
    <row r="190" spans="1:26" ht="15.75" x14ac:dyDescent="0.3">
      <c r="A190" s="2"/>
      <c r="B190" s="2" t="s">
        <v>52</v>
      </c>
      <c r="C190" s="2" t="s">
        <v>53</v>
      </c>
      <c r="D190" s="2"/>
      <c r="E190" s="2"/>
      <c r="F190" s="2"/>
      <c r="G190" s="2"/>
      <c r="H190" s="2"/>
      <c r="I190" s="62"/>
      <c r="J190" s="2"/>
      <c r="K190" s="2"/>
      <c r="L190" s="2"/>
      <c r="M190" s="2"/>
      <c r="N190" s="2"/>
      <c r="O190" s="62"/>
      <c r="P190" s="62"/>
      <c r="Q190" s="62"/>
      <c r="R190" s="62"/>
      <c r="S190" s="62"/>
      <c r="T190" s="2"/>
      <c r="U190" s="2"/>
      <c r="V190" s="2"/>
      <c r="W190" s="2"/>
    </row>
    <row r="191" spans="1:26" ht="15.75" x14ac:dyDescent="0.3">
      <c r="A191" s="2"/>
      <c r="B191" s="2"/>
      <c r="C191" s="2" t="s">
        <v>54</v>
      </c>
      <c r="D191" s="2"/>
      <c r="E191" s="2"/>
      <c r="F191" s="2"/>
      <c r="G191" s="2"/>
      <c r="H191" s="2"/>
      <c r="I191" s="62"/>
      <c r="J191" s="2"/>
      <c r="K191" s="2"/>
      <c r="L191" s="2"/>
      <c r="M191" s="2"/>
      <c r="N191" s="2"/>
      <c r="O191" s="62"/>
      <c r="P191" s="62"/>
      <c r="Q191" s="62"/>
      <c r="R191" s="62"/>
      <c r="S191" s="62"/>
      <c r="T191" s="2"/>
      <c r="U191" s="2"/>
      <c r="V191" s="2"/>
      <c r="W191" s="2"/>
    </row>
    <row r="192" spans="1:26" ht="15.75" x14ac:dyDescent="0.3">
      <c r="A192" s="2"/>
      <c r="B192" s="2"/>
      <c r="C192" s="2" t="s">
        <v>105</v>
      </c>
      <c r="D192" s="2"/>
      <c r="E192" s="2"/>
      <c r="F192" s="2"/>
      <c r="G192" s="2"/>
      <c r="H192" s="2"/>
      <c r="I192" s="62"/>
      <c r="J192" s="2"/>
      <c r="K192" s="2"/>
      <c r="L192" s="2"/>
      <c r="M192" s="2"/>
      <c r="N192" s="2"/>
      <c r="O192" s="62"/>
      <c r="P192" s="62"/>
      <c r="Q192" s="62"/>
      <c r="R192" s="62"/>
      <c r="S192" s="62"/>
      <c r="T192" s="2"/>
      <c r="U192" s="2"/>
      <c r="V192" s="2"/>
      <c r="W192" s="2"/>
    </row>
    <row r="193" spans="1:23" ht="16.5" thickBot="1" x14ac:dyDescent="0.35">
      <c r="A193" s="2"/>
      <c r="B193" s="1" t="s">
        <v>55</v>
      </c>
      <c r="C193" s="1" t="s">
        <v>89</v>
      </c>
      <c r="D193" s="2"/>
      <c r="E193" s="2"/>
      <c r="F193" s="2"/>
      <c r="G193" s="2"/>
      <c r="H193" s="2"/>
      <c r="I193" s="62"/>
      <c r="J193" s="2"/>
      <c r="K193" s="2"/>
      <c r="L193" s="2"/>
      <c r="M193" s="2"/>
      <c r="N193" s="2"/>
      <c r="O193" s="62"/>
      <c r="P193" s="62"/>
      <c r="Q193" s="62"/>
      <c r="R193" s="62"/>
      <c r="S193" s="62"/>
      <c r="T193" s="2"/>
      <c r="U193" s="2"/>
      <c r="V193" s="2"/>
      <c r="W193" s="2"/>
    </row>
    <row r="194" spans="1:23" ht="16.5" thickTop="1" x14ac:dyDescent="0.3">
      <c r="A194" s="262" t="s">
        <v>0</v>
      </c>
      <c r="B194" s="265" t="s">
        <v>1</v>
      </c>
      <c r="C194" s="268" t="s">
        <v>40</v>
      </c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70"/>
      <c r="U194" s="277" t="s">
        <v>46</v>
      </c>
      <c r="V194" s="271"/>
      <c r="W194" s="272"/>
    </row>
    <row r="195" spans="1:23" ht="15.75" x14ac:dyDescent="0.3">
      <c r="A195" s="263"/>
      <c r="B195" s="266"/>
      <c r="C195" s="259" t="s">
        <v>41</v>
      </c>
      <c r="D195" s="260"/>
      <c r="E195" s="261"/>
      <c r="F195" s="260" t="s">
        <v>42</v>
      </c>
      <c r="G195" s="260"/>
      <c r="H195" s="261"/>
      <c r="I195" s="260" t="s">
        <v>43</v>
      </c>
      <c r="J195" s="260"/>
      <c r="K195" s="261"/>
      <c r="L195" s="260" t="s">
        <v>44</v>
      </c>
      <c r="M195" s="260"/>
      <c r="N195" s="261"/>
      <c r="O195" s="280" t="s">
        <v>2</v>
      </c>
      <c r="P195" s="280"/>
      <c r="Q195" s="281"/>
      <c r="R195" s="260" t="s">
        <v>45</v>
      </c>
      <c r="S195" s="260"/>
      <c r="T195" s="261"/>
      <c r="U195" s="278"/>
      <c r="V195" s="273"/>
      <c r="W195" s="274"/>
    </row>
    <row r="196" spans="1:23" ht="16.5" thickBot="1" x14ac:dyDescent="0.35">
      <c r="A196" s="264"/>
      <c r="B196" s="267"/>
      <c r="C196" s="43" t="s">
        <v>47</v>
      </c>
      <c r="D196" s="44" t="s">
        <v>48</v>
      </c>
      <c r="E196" s="45" t="s">
        <v>103</v>
      </c>
      <c r="F196" s="116" t="s">
        <v>47</v>
      </c>
      <c r="G196" s="44" t="s">
        <v>48</v>
      </c>
      <c r="H196" s="45" t="s">
        <v>103</v>
      </c>
      <c r="I196" s="117" t="s">
        <v>47</v>
      </c>
      <c r="J196" s="44" t="s">
        <v>48</v>
      </c>
      <c r="K196" s="45" t="s">
        <v>103</v>
      </c>
      <c r="L196" s="116" t="s">
        <v>47</v>
      </c>
      <c r="M196" s="44" t="s">
        <v>48</v>
      </c>
      <c r="N196" s="45" t="s">
        <v>103</v>
      </c>
      <c r="O196" s="117" t="s">
        <v>47</v>
      </c>
      <c r="P196" s="75" t="s">
        <v>48</v>
      </c>
      <c r="Q196" s="99" t="s">
        <v>103</v>
      </c>
      <c r="R196" s="117" t="s">
        <v>47</v>
      </c>
      <c r="S196" s="75" t="s">
        <v>48</v>
      </c>
      <c r="T196" s="45" t="s">
        <v>103</v>
      </c>
      <c r="U196" s="43" t="s">
        <v>47</v>
      </c>
      <c r="V196" s="44" t="s">
        <v>48</v>
      </c>
      <c r="W196" s="45" t="s">
        <v>103</v>
      </c>
    </row>
    <row r="197" spans="1:23" ht="17.25" thickTop="1" thickBot="1" x14ac:dyDescent="0.35">
      <c r="A197" s="3" t="s">
        <v>3</v>
      </c>
      <c r="B197" s="20" t="s">
        <v>4</v>
      </c>
      <c r="C197" s="3" t="s">
        <v>5</v>
      </c>
      <c r="D197" s="4" t="s">
        <v>6</v>
      </c>
      <c r="E197" s="5" t="s">
        <v>7</v>
      </c>
      <c r="F197" s="29" t="s">
        <v>8</v>
      </c>
      <c r="G197" s="4" t="s">
        <v>9</v>
      </c>
      <c r="H197" s="5" t="s">
        <v>10</v>
      </c>
      <c r="I197" s="72" t="s">
        <v>11</v>
      </c>
      <c r="J197" s="4" t="s">
        <v>12</v>
      </c>
      <c r="K197" s="5" t="s">
        <v>13</v>
      </c>
      <c r="L197" s="29" t="s">
        <v>14</v>
      </c>
      <c r="M197" s="4" t="s">
        <v>15</v>
      </c>
      <c r="N197" s="5" t="s">
        <v>16</v>
      </c>
      <c r="O197" s="72" t="s">
        <v>17</v>
      </c>
      <c r="P197" s="76" t="s">
        <v>18</v>
      </c>
      <c r="Q197" s="103" t="s">
        <v>19</v>
      </c>
      <c r="R197" s="72" t="s">
        <v>20</v>
      </c>
      <c r="S197" s="76" t="s">
        <v>21</v>
      </c>
      <c r="T197" s="5" t="s">
        <v>22</v>
      </c>
      <c r="U197" s="29" t="s">
        <v>49</v>
      </c>
      <c r="V197" s="4" t="s">
        <v>50</v>
      </c>
      <c r="W197" s="5" t="s">
        <v>51</v>
      </c>
    </row>
    <row r="198" spans="1:23" ht="16.5" thickTop="1" x14ac:dyDescent="0.3">
      <c r="A198" s="6" t="s">
        <v>3</v>
      </c>
      <c r="B198" s="21" t="s">
        <v>23</v>
      </c>
      <c r="C198" s="120">
        <v>2</v>
      </c>
      <c r="D198" s="122">
        <v>1</v>
      </c>
      <c r="E198" s="13">
        <f>6.4*D198</f>
        <v>6.4</v>
      </c>
      <c r="F198" s="141">
        <v>1</v>
      </c>
      <c r="G198" s="143">
        <v>2</v>
      </c>
      <c r="H198" s="13">
        <f>6.4*G198</f>
        <v>12.8</v>
      </c>
      <c r="I198" s="161">
        <v>2</v>
      </c>
      <c r="J198" s="163">
        <v>2</v>
      </c>
      <c r="K198" s="13">
        <f>6.4*J198</f>
        <v>12.8</v>
      </c>
      <c r="L198" s="168">
        <v>0</v>
      </c>
      <c r="M198" s="170">
        <v>1</v>
      </c>
      <c r="N198" s="13">
        <f>6.4*M198</f>
        <v>6.4</v>
      </c>
      <c r="O198" s="177">
        <v>0</v>
      </c>
      <c r="P198" s="179">
        <v>2</v>
      </c>
      <c r="Q198" s="13">
        <f>6.4*P198</f>
        <v>12.8</v>
      </c>
      <c r="R198" s="186">
        <v>2</v>
      </c>
      <c r="S198" s="188">
        <v>1</v>
      </c>
      <c r="T198" s="13">
        <f>6.4*S198</f>
        <v>6.4</v>
      </c>
      <c r="U198" s="38">
        <f>C198+F198+I198+L198+O198+R198</f>
        <v>7</v>
      </c>
      <c r="V198" s="41">
        <f>D198+G198+J198+M198+P198+S198</f>
        <v>9</v>
      </c>
      <c r="W198" s="9">
        <f>6.45*V198</f>
        <v>58.050000000000004</v>
      </c>
    </row>
    <row r="199" spans="1:23" ht="15.75" x14ac:dyDescent="0.3">
      <c r="A199" s="8" t="s">
        <v>4</v>
      </c>
      <c r="B199" s="22" t="s">
        <v>29</v>
      </c>
      <c r="C199" s="120">
        <v>6</v>
      </c>
      <c r="D199" s="122">
        <v>0</v>
      </c>
      <c r="E199" s="13">
        <f>6.2*D199</f>
        <v>0</v>
      </c>
      <c r="F199" s="141">
        <v>6</v>
      </c>
      <c r="G199" s="143">
        <v>6</v>
      </c>
      <c r="H199" s="13">
        <f>6.2*G199</f>
        <v>37.200000000000003</v>
      </c>
      <c r="I199" s="161">
        <v>6</v>
      </c>
      <c r="J199" s="163">
        <v>6</v>
      </c>
      <c r="K199" s="13">
        <f>6.2*J199</f>
        <v>37.200000000000003</v>
      </c>
      <c r="L199" s="168">
        <v>6</v>
      </c>
      <c r="M199" s="170">
        <v>0</v>
      </c>
      <c r="N199" s="13">
        <f>6.2*M199</f>
        <v>0</v>
      </c>
      <c r="O199" s="177">
        <v>11</v>
      </c>
      <c r="P199" s="179">
        <v>6</v>
      </c>
      <c r="Q199" s="13">
        <f>6.2*P199</f>
        <v>37.200000000000003</v>
      </c>
      <c r="R199" s="186">
        <v>11</v>
      </c>
      <c r="S199" s="188">
        <v>6</v>
      </c>
      <c r="T199" s="13">
        <f>6.2*S199</f>
        <v>37.200000000000003</v>
      </c>
      <c r="U199" s="25">
        <f t="shared" ref="U199:V218" si="80">C199+F199+I199+L199+O199+R199</f>
        <v>46</v>
      </c>
      <c r="V199" s="30">
        <f t="shared" si="80"/>
        <v>24</v>
      </c>
      <c r="W199" s="9">
        <f>4.85*V199</f>
        <v>116.39999999999999</v>
      </c>
    </row>
    <row r="200" spans="1:23" ht="15.75" x14ac:dyDescent="0.3">
      <c r="A200" s="8" t="s">
        <v>5</v>
      </c>
      <c r="B200" s="22" t="s">
        <v>30</v>
      </c>
      <c r="C200" s="120">
        <v>2</v>
      </c>
      <c r="D200" s="122">
        <v>4</v>
      </c>
      <c r="E200" s="13">
        <f>6.75*D200</f>
        <v>27</v>
      </c>
      <c r="F200" s="141">
        <v>3</v>
      </c>
      <c r="G200" s="143">
        <v>6</v>
      </c>
      <c r="H200" s="13">
        <f>6.75*G200</f>
        <v>40.5</v>
      </c>
      <c r="I200" s="161">
        <v>4</v>
      </c>
      <c r="J200" s="163">
        <v>2</v>
      </c>
      <c r="K200" s="13">
        <f>6.75*J200</f>
        <v>13.5</v>
      </c>
      <c r="L200" s="168">
        <v>4</v>
      </c>
      <c r="M200" s="170">
        <v>3</v>
      </c>
      <c r="N200" s="13">
        <f>6.75*M200</f>
        <v>20.25</v>
      </c>
      <c r="O200" s="177">
        <v>4</v>
      </c>
      <c r="P200" s="179">
        <v>4</v>
      </c>
      <c r="Q200" s="13">
        <f>6.75*P200</f>
        <v>27</v>
      </c>
      <c r="R200" s="186">
        <v>4</v>
      </c>
      <c r="S200" s="188">
        <v>4</v>
      </c>
      <c r="T200" s="13">
        <f>6.75*S200</f>
        <v>27</v>
      </c>
      <c r="U200" s="25">
        <f t="shared" si="80"/>
        <v>21</v>
      </c>
      <c r="V200" s="30">
        <f t="shared" si="80"/>
        <v>23</v>
      </c>
      <c r="W200" s="9">
        <f>6.45*V200</f>
        <v>148.35</v>
      </c>
    </row>
    <row r="201" spans="1:23" ht="15.75" x14ac:dyDescent="0.3">
      <c r="A201" s="8" t="s">
        <v>6</v>
      </c>
      <c r="B201" s="22" t="s">
        <v>38</v>
      </c>
      <c r="C201" s="120">
        <v>1</v>
      </c>
      <c r="D201" s="122">
        <v>0</v>
      </c>
      <c r="E201" s="13">
        <f>6.5*D201</f>
        <v>0</v>
      </c>
      <c r="F201" s="141">
        <v>2</v>
      </c>
      <c r="G201" s="143">
        <v>0</v>
      </c>
      <c r="H201" s="13">
        <f>6.5*G201</f>
        <v>0</v>
      </c>
      <c r="I201" s="161">
        <v>2</v>
      </c>
      <c r="J201" s="163">
        <v>0</v>
      </c>
      <c r="K201" s="13">
        <f>6.5*J201</f>
        <v>0</v>
      </c>
      <c r="L201" s="168">
        <v>2</v>
      </c>
      <c r="M201" s="170">
        <v>0</v>
      </c>
      <c r="N201" s="13">
        <f>6.5*M201</f>
        <v>0</v>
      </c>
      <c r="O201" s="177">
        <v>1</v>
      </c>
      <c r="P201" s="179">
        <v>0</v>
      </c>
      <c r="Q201" s="13">
        <f>6.5*P201</f>
        <v>0</v>
      </c>
      <c r="R201" s="186">
        <v>2</v>
      </c>
      <c r="S201" s="188">
        <v>0</v>
      </c>
      <c r="T201" s="13">
        <f>6.5*S201</f>
        <v>0</v>
      </c>
      <c r="U201" s="25">
        <f t="shared" si="80"/>
        <v>10</v>
      </c>
      <c r="V201" s="30">
        <f t="shared" si="80"/>
        <v>0</v>
      </c>
      <c r="W201" s="9">
        <f>6.18*V201</f>
        <v>0</v>
      </c>
    </row>
    <row r="202" spans="1:23" ht="15.75" x14ac:dyDescent="0.3">
      <c r="A202" s="8" t="s">
        <v>7</v>
      </c>
      <c r="B202" s="22" t="s">
        <v>36</v>
      </c>
      <c r="C202" s="120">
        <v>6</v>
      </c>
      <c r="D202" s="122">
        <v>6</v>
      </c>
      <c r="E202" s="13">
        <f>5.95*D202</f>
        <v>35.700000000000003</v>
      </c>
      <c r="F202" s="141">
        <v>10</v>
      </c>
      <c r="G202" s="143">
        <v>8</v>
      </c>
      <c r="H202" s="13">
        <f>5.95*G202</f>
        <v>47.6</v>
      </c>
      <c r="I202" s="161">
        <v>6</v>
      </c>
      <c r="J202" s="163">
        <v>6</v>
      </c>
      <c r="K202" s="13">
        <f>5.95*J202</f>
        <v>35.700000000000003</v>
      </c>
      <c r="L202" s="168">
        <v>7</v>
      </c>
      <c r="M202" s="170">
        <v>6</v>
      </c>
      <c r="N202" s="13">
        <f>5.95*M202</f>
        <v>35.700000000000003</v>
      </c>
      <c r="O202" s="177">
        <v>7</v>
      </c>
      <c r="P202" s="179">
        <v>6</v>
      </c>
      <c r="Q202" s="13">
        <f>5.95*P202</f>
        <v>35.700000000000003</v>
      </c>
      <c r="R202" s="186">
        <v>8</v>
      </c>
      <c r="S202" s="188">
        <v>4</v>
      </c>
      <c r="T202" s="13">
        <f>5.95*S202</f>
        <v>23.8</v>
      </c>
      <c r="U202" s="25">
        <f t="shared" si="80"/>
        <v>44</v>
      </c>
      <c r="V202" s="30">
        <f t="shared" si="80"/>
        <v>36</v>
      </c>
      <c r="W202" s="9">
        <f>5.95*V202</f>
        <v>214.20000000000002</v>
      </c>
    </row>
    <row r="203" spans="1:23" ht="15.75" x14ac:dyDescent="0.3">
      <c r="A203" s="8" t="s">
        <v>8</v>
      </c>
      <c r="B203" s="22" t="s">
        <v>24</v>
      </c>
      <c r="C203" s="120">
        <v>1</v>
      </c>
      <c r="D203" s="122">
        <v>0</v>
      </c>
      <c r="E203" s="13">
        <f>5.5*D203</f>
        <v>0</v>
      </c>
      <c r="F203" s="141">
        <v>0</v>
      </c>
      <c r="G203" s="143">
        <v>0</v>
      </c>
      <c r="H203" s="13">
        <f>5.5*G203</f>
        <v>0</v>
      </c>
      <c r="I203" s="161">
        <v>0</v>
      </c>
      <c r="J203" s="163">
        <v>2</v>
      </c>
      <c r="K203" s="13">
        <f>5.5*J203</f>
        <v>11</v>
      </c>
      <c r="L203" s="168">
        <v>0</v>
      </c>
      <c r="M203" s="170">
        <v>0</v>
      </c>
      <c r="N203" s="13">
        <f>5.5*M203</f>
        <v>0</v>
      </c>
      <c r="O203" s="177">
        <v>0</v>
      </c>
      <c r="P203" s="179">
        <v>0</v>
      </c>
      <c r="Q203" s="13">
        <f>5.5*P203</f>
        <v>0</v>
      </c>
      <c r="R203" s="186">
        <v>0</v>
      </c>
      <c r="S203" s="188">
        <v>0</v>
      </c>
      <c r="T203" s="13">
        <f>5.5*S203</f>
        <v>0</v>
      </c>
      <c r="U203" s="25">
        <f t="shared" si="80"/>
        <v>1</v>
      </c>
      <c r="V203" s="30">
        <f t="shared" si="80"/>
        <v>2</v>
      </c>
      <c r="W203" s="9">
        <f>5.32*V203</f>
        <v>10.64</v>
      </c>
    </row>
    <row r="204" spans="1:23" ht="15.75" x14ac:dyDescent="0.3">
      <c r="A204" s="8" t="s">
        <v>9</v>
      </c>
      <c r="B204" s="22" t="s">
        <v>96</v>
      </c>
      <c r="C204" s="120">
        <v>1</v>
      </c>
      <c r="D204" s="122">
        <v>2</v>
      </c>
      <c r="E204" s="13">
        <f>5.5*D204</f>
        <v>11</v>
      </c>
      <c r="F204" s="141">
        <v>1</v>
      </c>
      <c r="G204" s="143">
        <v>0</v>
      </c>
      <c r="H204" s="13">
        <f>5.5*G204</f>
        <v>0</v>
      </c>
      <c r="I204" s="161">
        <v>0</v>
      </c>
      <c r="J204" s="163">
        <v>0</v>
      </c>
      <c r="K204" s="13">
        <f>5.5*J204</f>
        <v>0</v>
      </c>
      <c r="L204" s="168">
        <v>0</v>
      </c>
      <c r="M204" s="170">
        <v>0</v>
      </c>
      <c r="N204" s="13">
        <f>5.5*M204</f>
        <v>0</v>
      </c>
      <c r="O204" s="177">
        <v>0</v>
      </c>
      <c r="P204" s="179">
        <v>0</v>
      </c>
      <c r="Q204" s="13">
        <f>5.5*P204</f>
        <v>0</v>
      </c>
      <c r="R204" s="186">
        <v>0</v>
      </c>
      <c r="S204" s="188">
        <v>0</v>
      </c>
      <c r="T204" s="13">
        <f>5.5*S204</f>
        <v>0</v>
      </c>
      <c r="U204" s="25">
        <f t="shared" si="80"/>
        <v>2</v>
      </c>
      <c r="V204" s="30">
        <f t="shared" si="80"/>
        <v>2</v>
      </c>
      <c r="W204" s="9">
        <f>6.85*V204</f>
        <v>13.7</v>
      </c>
    </row>
    <row r="205" spans="1:23" ht="15.75" x14ac:dyDescent="0.3">
      <c r="A205" s="8" t="s">
        <v>10</v>
      </c>
      <c r="B205" s="22" t="s">
        <v>97</v>
      </c>
      <c r="C205" s="120">
        <v>2</v>
      </c>
      <c r="D205" s="122">
        <v>0</v>
      </c>
      <c r="E205" s="13">
        <f>6.5*D205</f>
        <v>0</v>
      </c>
      <c r="F205" s="141">
        <v>3</v>
      </c>
      <c r="G205" s="143">
        <v>0</v>
      </c>
      <c r="H205" s="13">
        <f>6.5*G205</f>
        <v>0</v>
      </c>
      <c r="I205" s="161">
        <v>1</v>
      </c>
      <c r="J205" s="163">
        <v>0</v>
      </c>
      <c r="K205" s="13">
        <f>6.5*J205</f>
        <v>0</v>
      </c>
      <c r="L205" s="168">
        <v>3</v>
      </c>
      <c r="M205" s="170">
        <v>0</v>
      </c>
      <c r="N205" s="13">
        <f>6.5*M205</f>
        <v>0</v>
      </c>
      <c r="O205" s="177">
        <v>1</v>
      </c>
      <c r="P205" s="179">
        <v>0</v>
      </c>
      <c r="Q205" s="13">
        <f>6.5*P205</f>
        <v>0</v>
      </c>
      <c r="R205" s="186">
        <v>0</v>
      </c>
      <c r="S205" s="188">
        <v>0</v>
      </c>
      <c r="T205" s="13">
        <f>6.5*S205</f>
        <v>0</v>
      </c>
      <c r="U205" s="25">
        <f t="shared" si="80"/>
        <v>10</v>
      </c>
      <c r="V205" s="30">
        <f t="shared" si="80"/>
        <v>0</v>
      </c>
      <c r="W205" s="9">
        <f>5.05*V205</f>
        <v>0</v>
      </c>
    </row>
    <row r="206" spans="1:23" ht="15.75" x14ac:dyDescent="0.3">
      <c r="A206" s="8" t="s">
        <v>11</v>
      </c>
      <c r="B206" s="22" t="s">
        <v>33</v>
      </c>
      <c r="C206" s="120">
        <v>2</v>
      </c>
      <c r="D206" s="122">
        <v>3</v>
      </c>
      <c r="E206" s="13">
        <f>6.25*D206</f>
        <v>18.75</v>
      </c>
      <c r="F206" s="141">
        <v>2</v>
      </c>
      <c r="G206" s="143">
        <v>0</v>
      </c>
      <c r="H206" s="13">
        <f>6.25*G206</f>
        <v>0</v>
      </c>
      <c r="I206" s="161">
        <v>0</v>
      </c>
      <c r="J206" s="163">
        <v>1</v>
      </c>
      <c r="K206" s="13">
        <f>6.25*J206</f>
        <v>6.25</v>
      </c>
      <c r="L206" s="168">
        <v>0</v>
      </c>
      <c r="M206" s="170">
        <v>0</v>
      </c>
      <c r="N206" s="13">
        <f>6.25*M206</f>
        <v>0</v>
      </c>
      <c r="O206" s="177">
        <v>0</v>
      </c>
      <c r="P206" s="179">
        <v>0</v>
      </c>
      <c r="Q206" s="13">
        <f>6.25*P206</f>
        <v>0</v>
      </c>
      <c r="R206" s="186">
        <v>2</v>
      </c>
      <c r="S206" s="188">
        <v>2</v>
      </c>
      <c r="T206" s="13">
        <f>6.25*S206</f>
        <v>12.5</v>
      </c>
      <c r="U206" s="25">
        <f t="shared" si="80"/>
        <v>6</v>
      </c>
      <c r="V206" s="30">
        <f t="shared" si="80"/>
        <v>6</v>
      </c>
      <c r="W206" s="9">
        <f>4.95*V206</f>
        <v>29.700000000000003</v>
      </c>
    </row>
    <row r="207" spans="1:23" ht="15.75" x14ac:dyDescent="0.3">
      <c r="A207" s="8" t="s">
        <v>12</v>
      </c>
      <c r="B207" s="22" t="s">
        <v>27</v>
      </c>
      <c r="C207" s="120">
        <v>35</v>
      </c>
      <c r="D207" s="122">
        <v>12</v>
      </c>
      <c r="E207" s="13">
        <f>6.35*D207</f>
        <v>76.199999999999989</v>
      </c>
      <c r="F207" s="141">
        <v>2</v>
      </c>
      <c r="G207" s="143">
        <v>6</v>
      </c>
      <c r="H207" s="13">
        <f>6.35*G207</f>
        <v>38.099999999999994</v>
      </c>
      <c r="I207" s="161">
        <v>5</v>
      </c>
      <c r="J207" s="163">
        <v>35</v>
      </c>
      <c r="K207" s="13">
        <f>6.35*J207</f>
        <v>222.25</v>
      </c>
      <c r="L207" s="168">
        <v>8</v>
      </c>
      <c r="M207" s="170">
        <v>2</v>
      </c>
      <c r="N207" s="13">
        <f>6.35*M207</f>
        <v>12.7</v>
      </c>
      <c r="O207" s="177">
        <v>3</v>
      </c>
      <c r="P207" s="179">
        <v>3</v>
      </c>
      <c r="Q207" s="13">
        <f>6.35*P207</f>
        <v>19.049999999999997</v>
      </c>
      <c r="R207" s="186">
        <v>9</v>
      </c>
      <c r="S207" s="188">
        <v>7</v>
      </c>
      <c r="T207" s="13">
        <f>6.35*S207</f>
        <v>44.449999999999996</v>
      </c>
      <c r="U207" s="25">
        <f t="shared" si="80"/>
        <v>62</v>
      </c>
      <c r="V207" s="30">
        <f t="shared" si="80"/>
        <v>65</v>
      </c>
      <c r="W207" s="9">
        <f>5.15*V207</f>
        <v>334.75</v>
      </c>
    </row>
    <row r="208" spans="1:23" ht="15.75" x14ac:dyDescent="0.3">
      <c r="A208" s="8" t="s">
        <v>13</v>
      </c>
      <c r="B208" s="22" t="s">
        <v>31</v>
      </c>
      <c r="C208" s="120">
        <v>0</v>
      </c>
      <c r="D208" s="122">
        <v>0</v>
      </c>
      <c r="E208" s="13">
        <f>6.9*D208</f>
        <v>0</v>
      </c>
      <c r="F208" s="141">
        <v>2</v>
      </c>
      <c r="G208" s="143">
        <v>1</v>
      </c>
      <c r="H208" s="13">
        <f>6.9*G208</f>
        <v>6.9</v>
      </c>
      <c r="I208" s="161">
        <v>4</v>
      </c>
      <c r="J208" s="163">
        <v>0</v>
      </c>
      <c r="K208" s="13">
        <f>6.9*J208</f>
        <v>0</v>
      </c>
      <c r="L208" s="168">
        <v>0</v>
      </c>
      <c r="M208" s="170">
        <v>0</v>
      </c>
      <c r="N208" s="13">
        <f>6.9*M208</f>
        <v>0</v>
      </c>
      <c r="O208" s="177">
        <v>2</v>
      </c>
      <c r="P208" s="179">
        <v>0</v>
      </c>
      <c r="Q208" s="13">
        <f>6.9*P208</f>
        <v>0</v>
      </c>
      <c r="R208" s="186">
        <v>3</v>
      </c>
      <c r="S208" s="188">
        <v>0</v>
      </c>
      <c r="T208" s="13">
        <f>6.9*S208</f>
        <v>0</v>
      </c>
      <c r="U208" s="25">
        <f t="shared" si="80"/>
        <v>11</v>
      </c>
      <c r="V208" s="30">
        <f t="shared" si="80"/>
        <v>1</v>
      </c>
      <c r="W208" s="9">
        <f>6.91*V208</f>
        <v>6.91</v>
      </c>
    </row>
    <row r="209" spans="1:23" ht="15.75" x14ac:dyDescent="0.3">
      <c r="A209" s="8" t="s">
        <v>14</v>
      </c>
      <c r="B209" s="22" t="s">
        <v>32</v>
      </c>
      <c r="C209" s="120">
        <v>7</v>
      </c>
      <c r="D209" s="122">
        <v>5</v>
      </c>
      <c r="E209" s="13">
        <f>6.95*D209</f>
        <v>34.75</v>
      </c>
      <c r="F209" s="141">
        <v>2</v>
      </c>
      <c r="G209" s="143">
        <v>4</v>
      </c>
      <c r="H209" s="13">
        <f>6.95*G209</f>
        <v>27.8</v>
      </c>
      <c r="I209" s="161">
        <v>1</v>
      </c>
      <c r="J209" s="163">
        <v>5</v>
      </c>
      <c r="K209" s="13">
        <f>6.95*J209</f>
        <v>34.75</v>
      </c>
      <c r="L209" s="168">
        <v>12</v>
      </c>
      <c r="M209" s="170">
        <v>6</v>
      </c>
      <c r="N209" s="13">
        <f>6.95*M209</f>
        <v>41.7</v>
      </c>
      <c r="O209" s="177">
        <v>11</v>
      </c>
      <c r="P209" s="179">
        <v>9</v>
      </c>
      <c r="Q209" s="13">
        <f>6.95*P209</f>
        <v>62.550000000000004</v>
      </c>
      <c r="R209" s="186">
        <v>4</v>
      </c>
      <c r="S209" s="188">
        <v>1</v>
      </c>
      <c r="T209" s="13">
        <f>6.95*S209</f>
        <v>6.95</v>
      </c>
      <c r="U209" s="25">
        <f t="shared" si="80"/>
        <v>37</v>
      </c>
      <c r="V209" s="30">
        <f t="shared" si="80"/>
        <v>30</v>
      </c>
      <c r="W209" s="9">
        <f>6.74*V209</f>
        <v>202.20000000000002</v>
      </c>
    </row>
    <row r="210" spans="1:23" ht="15.75" x14ac:dyDescent="0.3">
      <c r="A210" s="8" t="s">
        <v>15</v>
      </c>
      <c r="B210" s="22" t="s">
        <v>98</v>
      </c>
      <c r="C210" s="120">
        <v>2</v>
      </c>
      <c r="D210" s="122">
        <v>0</v>
      </c>
      <c r="E210" s="13">
        <f>6.5*D210</f>
        <v>0</v>
      </c>
      <c r="F210" s="141">
        <v>0</v>
      </c>
      <c r="G210" s="143">
        <v>0</v>
      </c>
      <c r="H210" s="13">
        <f>6.5*G210</f>
        <v>0</v>
      </c>
      <c r="I210" s="161">
        <v>2</v>
      </c>
      <c r="J210" s="163">
        <v>1</v>
      </c>
      <c r="K210" s="13">
        <f>6.5*J210</f>
        <v>6.5</v>
      </c>
      <c r="L210" s="168">
        <v>3</v>
      </c>
      <c r="M210" s="170">
        <v>1</v>
      </c>
      <c r="N210" s="13">
        <f>6.5*M210</f>
        <v>6.5</v>
      </c>
      <c r="O210" s="177">
        <v>2</v>
      </c>
      <c r="P210" s="179">
        <v>2</v>
      </c>
      <c r="Q210" s="13">
        <f>6.5*P210</f>
        <v>13</v>
      </c>
      <c r="R210" s="186">
        <v>1</v>
      </c>
      <c r="S210" s="188">
        <v>1</v>
      </c>
      <c r="T210" s="13">
        <f>6.5*S210</f>
        <v>6.5</v>
      </c>
      <c r="U210" s="25">
        <f t="shared" si="80"/>
        <v>10</v>
      </c>
      <c r="V210" s="30">
        <f t="shared" si="80"/>
        <v>5</v>
      </c>
      <c r="W210" s="9">
        <f>6.17*V210</f>
        <v>30.85</v>
      </c>
    </row>
    <row r="211" spans="1:23" ht="15.75" x14ac:dyDescent="0.3">
      <c r="A211" s="8" t="s">
        <v>16</v>
      </c>
      <c r="B211" s="22" t="s">
        <v>99</v>
      </c>
      <c r="C211" s="120">
        <v>1</v>
      </c>
      <c r="D211" s="122">
        <v>0</v>
      </c>
      <c r="E211" s="13">
        <f>6.35*D211</f>
        <v>0</v>
      </c>
      <c r="F211" s="141">
        <v>0</v>
      </c>
      <c r="G211" s="143">
        <v>0</v>
      </c>
      <c r="H211" s="13">
        <f>6.35*G211</f>
        <v>0</v>
      </c>
      <c r="I211" s="161">
        <v>2</v>
      </c>
      <c r="J211" s="163">
        <v>0</v>
      </c>
      <c r="K211" s="13">
        <f>6.35*J211</f>
        <v>0</v>
      </c>
      <c r="L211" s="168">
        <v>0</v>
      </c>
      <c r="M211" s="170">
        <v>0</v>
      </c>
      <c r="N211" s="13">
        <f>6.35*M211</f>
        <v>0</v>
      </c>
      <c r="O211" s="177">
        <v>0</v>
      </c>
      <c r="P211" s="179">
        <v>0</v>
      </c>
      <c r="Q211" s="13">
        <f>6.35*P211</f>
        <v>0</v>
      </c>
      <c r="R211" s="186">
        <v>1</v>
      </c>
      <c r="S211" s="188">
        <v>0</v>
      </c>
      <c r="T211" s="13">
        <f>6.35*S211</f>
        <v>0</v>
      </c>
      <c r="U211" s="25">
        <f t="shared" si="80"/>
        <v>4</v>
      </c>
      <c r="V211" s="30">
        <f t="shared" si="80"/>
        <v>0</v>
      </c>
      <c r="W211" s="9">
        <f>5.1*V211</f>
        <v>0</v>
      </c>
    </row>
    <row r="212" spans="1:23" ht="15.75" x14ac:dyDescent="0.3">
      <c r="A212" s="8" t="s">
        <v>17</v>
      </c>
      <c r="B212" s="22" t="s">
        <v>26</v>
      </c>
      <c r="C212" s="120">
        <v>1</v>
      </c>
      <c r="D212" s="122">
        <v>2</v>
      </c>
      <c r="E212" s="13">
        <f>6.98*D212</f>
        <v>13.96</v>
      </c>
      <c r="F212" s="141">
        <v>2</v>
      </c>
      <c r="G212" s="143">
        <v>4</v>
      </c>
      <c r="H212" s="13">
        <f>6.98*G212</f>
        <v>27.92</v>
      </c>
      <c r="I212" s="161">
        <v>1</v>
      </c>
      <c r="J212" s="163">
        <v>1</v>
      </c>
      <c r="K212" s="13">
        <f>6.98*J212</f>
        <v>6.98</v>
      </c>
      <c r="L212" s="168">
        <v>2</v>
      </c>
      <c r="M212" s="170">
        <v>4</v>
      </c>
      <c r="N212" s="13">
        <f>6.98*M212</f>
        <v>27.92</v>
      </c>
      <c r="O212" s="177">
        <v>0</v>
      </c>
      <c r="P212" s="179">
        <v>1</v>
      </c>
      <c r="Q212" s="13">
        <f>6.98*P212</f>
        <v>6.98</v>
      </c>
      <c r="R212" s="186">
        <v>0</v>
      </c>
      <c r="S212" s="188">
        <v>2</v>
      </c>
      <c r="T212" s="13">
        <f>6.98*S212</f>
        <v>13.96</v>
      </c>
      <c r="U212" s="25">
        <f t="shared" si="80"/>
        <v>6</v>
      </c>
      <c r="V212" s="30">
        <f t="shared" si="80"/>
        <v>14</v>
      </c>
      <c r="W212" s="9">
        <f>5.35*V212</f>
        <v>74.899999999999991</v>
      </c>
    </row>
    <row r="213" spans="1:23" ht="15.75" x14ac:dyDescent="0.3">
      <c r="A213" s="8" t="s">
        <v>18</v>
      </c>
      <c r="B213" s="22" t="s">
        <v>104</v>
      </c>
      <c r="C213" s="120">
        <v>1</v>
      </c>
      <c r="D213" s="122">
        <v>2</v>
      </c>
      <c r="E213" s="13">
        <f>6.5*D213</f>
        <v>13</v>
      </c>
      <c r="F213" s="141">
        <v>0</v>
      </c>
      <c r="G213" s="143">
        <v>0</v>
      </c>
      <c r="H213" s="13">
        <f>6.5*G213</f>
        <v>0</v>
      </c>
      <c r="I213" s="161">
        <v>1</v>
      </c>
      <c r="J213" s="163">
        <v>1</v>
      </c>
      <c r="K213" s="13">
        <f>6.5*J213</f>
        <v>6.5</v>
      </c>
      <c r="L213" s="168">
        <v>1</v>
      </c>
      <c r="M213" s="170">
        <v>1</v>
      </c>
      <c r="N213" s="13">
        <f>6.5*M213</f>
        <v>6.5</v>
      </c>
      <c r="O213" s="177">
        <v>0</v>
      </c>
      <c r="P213" s="179">
        <v>0</v>
      </c>
      <c r="Q213" s="13">
        <f>6.5*P213</f>
        <v>0</v>
      </c>
      <c r="R213" s="186">
        <v>1</v>
      </c>
      <c r="S213" s="188">
        <v>1</v>
      </c>
      <c r="T213" s="13">
        <f>6.5*S213</f>
        <v>6.5</v>
      </c>
      <c r="U213" s="25">
        <f t="shared" si="80"/>
        <v>4</v>
      </c>
      <c r="V213" s="30">
        <f t="shared" si="80"/>
        <v>5</v>
      </c>
      <c r="W213" s="9">
        <f>5.07*V213</f>
        <v>25.35</v>
      </c>
    </row>
    <row r="214" spans="1:23" ht="15.75" x14ac:dyDescent="0.3">
      <c r="A214" s="8" t="s">
        <v>19</v>
      </c>
      <c r="B214" s="22" t="s">
        <v>34</v>
      </c>
      <c r="C214" s="120">
        <v>2</v>
      </c>
      <c r="D214" s="122">
        <v>1</v>
      </c>
      <c r="E214" s="13">
        <f>6.45*D214</f>
        <v>6.45</v>
      </c>
      <c r="F214" s="141">
        <v>1</v>
      </c>
      <c r="G214" s="143">
        <v>1</v>
      </c>
      <c r="H214" s="13">
        <f>6.45*G214</f>
        <v>6.45</v>
      </c>
      <c r="I214" s="161">
        <v>1</v>
      </c>
      <c r="J214" s="163">
        <v>1</v>
      </c>
      <c r="K214" s="13">
        <f>6.45*J214</f>
        <v>6.45</v>
      </c>
      <c r="L214" s="168">
        <v>1</v>
      </c>
      <c r="M214" s="170">
        <v>1</v>
      </c>
      <c r="N214" s="13">
        <f>6.45*M214</f>
        <v>6.45</v>
      </c>
      <c r="O214" s="177">
        <v>1</v>
      </c>
      <c r="P214" s="179">
        <v>1</v>
      </c>
      <c r="Q214" s="13">
        <f>6.45*P214</f>
        <v>6.45</v>
      </c>
      <c r="R214" s="186">
        <v>0</v>
      </c>
      <c r="S214" s="188">
        <v>1</v>
      </c>
      <c r="T214" s="13">
        <f>6.45*S214</f>
        <v>6.45</v>
      </c>
      <c r="U214" s="25">
        <f t="shared" si="80"/>
        <v>6</v>
      </c>
      <c r="V214" s="30">
        <f t="shared" si="80"/>
        <v>6</v>
      </c>
      <c r="W214" s="9">
        <f>4.85*V214</f>
        <v>29.099999999999998</v>
      </c>
    </row>
    <row r="215" spans="1:23" ht="15.75" x14ac:dyDescent="0.3">
      <c r="A215" s="8" t="s">
        <v>20</v>
      </c>
      <c r="B215" s="22" t="s">
        <v>37</v>
      </c>
      <c r="C215" s="120">
        <v>3</v>
      </c>
      <c r="D215" s="122">
        <v>4</v>
      </c>
      <c r="E215" s="13">
        <f>6.5*D215</f>
        <v>26</v>
      </c>
      <c r="F215" s="141">
        <v>2</v>
      </c>
      <c r="G215" s="143">
        <v>3</v>
      </c>
      <c r="H215" s="13">
        <f>6.5*G215</f>
        <v>19.5</v>
      </c>
      <c r="I215" s="161">
        <v>2</v>
      </c>
      <c r="J215" s="163">
        <v>3</v>
      </c>
      <c r="K215" s="13">
        <f>6.5*J215</f>
        <v>19.5</v>
      </c>
      <c r="L215" s="168">
        <v>1</v>
      </c>
      <c r="M215" s="170">
        <v>2</v>
      </c>
      <c r="N215" s="13">
        <f>6.5*M215</f>
        <v>13</v>
      </c>
      <c r="O215" s="177">
        <v>3</v>
      </c>
      <c r="P215" s="179">
        <v>2</v>
      </c>
      <c r="Q215" s="13">
        <f>6.5*P215</f>
        <v>13</v>
      </c>
      <c r="R215" s="186">
        <v>3</v>
      </c>
      <c r="S215" s="188">
        <v>1</v>
      </c>
      <c r="T215" s="13">
        <f>6.5*S215</f>
        <v>6.5</v>
      </c>
      <c r="U215" s="25">
        <f t="shared" si="80"/>
        <v>14</v>
      </c>
      <c r="V215" s="30">
        <f t="shared" si="80"/>
        <v>15</v>
      </c>
      <c r="W215" s="9">
        <f>5.46*V215</f>
        <v>81.900000000000006</v>
      </c>
    </row>
    <row r="216" spans="1:23" ht="15.75" x14ac:dyDescent="0.3">
      <c r="A216" s="8" t="s">
        <v>21</v>
      </c>
      <c r="B216" s="22" t="s">
        <v>28</v>
      </c>
      <c r="C216" s="120">
        <v>6</v>
      </c>
      <c r="D216" s="122">
        <v>0</v>
      </c>
      <c r="E216" s="13">
        <f>6.25*D216</f>
        <v>0</v>
      </c>
      <c r="F216" s="141">
        <v>2</v>
      </c>
      <c r="G216" s="143">
        <v>0</v>
      </c>
      <c r="H216" s="13">
        <f>6.25*G216</f>
        <v>0</v>
      </c>
      <c r="I216" s="161">
        <v>2</v>
      </c>
      <c r="J216" s="163">
        <v>0</v>
      </c>
      <c r="K216" s="13">
        <f>6.25*J216</f>
        <v>0</v>
      </c>
      <c r="L216" s="168">
        <v>4</v>
      </c>
      <c r="M216" s="170">
        <v>0</v>
      </c>
      <c r="N216" s="13">
        <f>6.25*M216</f>
        <v>0</v>
      </c>
      <c r="O216" s="177">
        <v>2</v>
      </c>
      <c r="P216" s="179">
        <v>0</v>
      </c>
      <c r="Q216" s="13">
        <f>6.25*P216</f>
        <v>0</v>
      </c>
      <c r="R216" s="186">
        <v>0</v>
      </c>
      <c r="S216" s="188">
        <v>0</v>
      </c>
      <c r="T216" s="13">
        <f>6.25*S216</f>
        <v>0</v>
      </c>
      <c r="U216" s="25">
        <f t="shared" si="80"/>
        <v>16</v>
      </c>
      <c r="V216" s="30">
        <f t="shared" si="80"/>
        <v>0</v>
      </c>
      <c r="W216" s="9">
        <f>6.1*V216</f>
        <v>0</v>
      </c>
    </row>
    <row r="217" spans="1:23" ht="15.75" x14ac:dyDescent="0.3">
      <c r="A217" s="10" t="s">
        <v>22</v>
      </c>
      <c r="B217" s="22" t="s">
        <v>25</v>
      </c>
      <c r="C217" s="120">
        <v>8</v>
      </c>
      <c r="D217" s="122">
        <v>13</v>
      </c>
      <c r="E217" s="13">
        <f>6.75*D217</f>
        <v>87.75</v>
      </c>
      <c r="F217" s="141">
        <v>11</v>
      </c>
      <c r="G217" s="143">
        <v>10</v>
      </c>
      <c r="H217" s="13">
        <f>6.75*G217</f>
        <v>67.5</v>
      </c>
      <c r="I217" s="161">
        <v>10</v>
      </c>
      <c r="J217" s="163">
        <v>9</v>
      </c>
      <c r="K217" s="13">
        <f>6.75*J217</f>
        <v>60.75</v>
      </c>
      <c r="L217" s="168">
        <v>5</v>
      </c>
      <c r="M217" s="170">
        <v>8</v>
      </c>
      <c r="N217" s="13">
        <f>6.75*M217</f>
        <v>54</v>
      </c>
      <c r="O217" s="177">
        <v>6</v>
      </c>
      <c r="P217" s="179">
        <v>8</v>
      </c>
      <c r="Q217" s="13">
        <f>6.75*P217</f>
        <v>54</v>
      </c>
      <c r="R217" s="186">
        <v>10</v>
      </c>
      <c r="S217" s="188">
        <v>9</v>
      </c>
      <c r="T217" s="13">
        <f>6.75*S217</f>
        <v>60.75</v>
      </c>
      <c r="U217" s="25">
        <f t="shared" si="80"/>
        <v>50</v>
      </c>
      <c r="V217" s="30">
        <f t="shared" si="80"/>
        <v>57</v>
      </c>
      <c r="W217" s="9">
        <f>5.37*V217</f>
        <v>306.09000000000003</v>
      </c>
    </row>
    <row r="218" spans="1:23" ht="16.5" thickBot="1" x14ac:dyDescent="0.35">
      <c r="A218" s="10" t="s">
        <v>49</v>
      </c>
      <c r="B218" s="22" t="s">
        <v>39</v>
      </c>
      <c r="C218" s="121">
        <v>8</v>
      </c>
      <c r="D218" s="123">
        <v>4</v>
      </c>
      <c r="E218" s="13">
        <f>5.95*D218</f>
        <v>23.8</v>
      </c>
      <c r="F218" s="142">
        <v>2</v>
      </c>
      <c r="G218" s="144">
        <v>8</v>
      </c>
      <c r="H218" s="13">
        <f>5.95*G218</f>
        <v>47.6</v>
      </c>
      <c r="I218" s="162">
        <v>0</v>
      </c>
      <c r="J218" s="164">
        <v>6</v>
      </c>
      <c r="K218" s="13">
        <f>5.95*J218</f>
        <v>35.700000000000003</v>
      </c>
      <c r="L218" s="169">
        <v>1</v>
      </c>
      <c r="M218" s="171">
        <v>2</v>
      </c>
      <c r="N218" s="13">
        <f>5.95*M218</f>
        <v>11.9</v>
      </c>
      <c r="O218" s="178">
        <v>2</v>
      </c>
      <c r="P218" s="180">
        <v>2</v>
      </c>
      <c r="Q218" s="13">
        <f>5.95*P218</f>
        <v>11.9</v>
      </c>
      <c r="R218" s="187">
        <v>2</v>
      </c>
      <c r="S218" s="189">
        <v>4</v>
      </c>
      <c r="T218" s="13">
        <f>5.95*S218</f>
        <v>23.8</v>
      </c>
      <c r="U218" s="47">
        <f t="shared" si="80"/>
        <v>15</v>
      </c>
      <c r="V218" s="47">
        <f t="shared" si="80"/>
        <v>26</v>
      </c>
      <c r="W218" s="9">
        <f>6.85*V218</f>
        <v>178.1</v>
      </c>
    </row>
    <row r="219" spans="1:23" ht="17.25" thickTop="1" thickBot="1" x14ac:dyDescent="0.35">
      <c r="A219" s="3"/>
      <c r="B219" s="23" t="s">
        <v>57</v>
      </c>
      <c r="C219" s="28">
        <f t="shared" ref="C219:W219" si="81">SUM(C198:C218)</f>
        <v>97</v>
      </c>
      <c r="D219" s="15">
        <f t="shared" si="81"/>
        <v>59</v>
      </c>
      <c r="E219" s="23">
        <f t="shared" si="81"/>
        <v>380.76</v>
      </c>
      <c r="F219" s="28">
        <f t="shared" si="81"/>
        <v>54</v>
      </c>
      <c r="G219" s="15">
        <f t="shared" si="81"/>
        <v>59</v>
      </c>
      <c r="H219" s="23">
        <f t="shared" si="81"/>
        <v>379.87</v>
      </c>
      <c r="I219" s="60">
        <f t="shared" si="81"/>
        <v>52</v>
      </c>
      <c r="J219" s="15">
        <f t="shared" si="81"/>
        <v>81</v>
      </c>
      <c r="K219" s="16">
        <f t="shared" si="81"/>
        <v>515.83000000000004</v>
      </c>
      <c r="L219" s="32">
        <f t="shared" si="81"/>
        <v>60</v>
      </c>
      <c r="M219" s="15">
        <f t="shared" si="81"/>
        <v>37</v>
      </c>
      <c r="N219" s="16">
        <f t="shared" si="81"/>
        <v>243.02</v>
      </c>
      <c r="O219" s="70">
        <f t="shared" si="81"/>
        <v>56</v>
      </c>
      <c r="P219" s="73">
        <f t="shared" si="81"/>
        <v>46</v>
      </c>
      <c r="Q219" s="91">
        <f t="shared" si="81"/>
        <v>299.63</v>
      </c>
      <c r="R219" s="60">
        <f>SUM(R198:R218)</f>
        <v>63</v>
      </c>
      <c r="S219" s="73">
        <f t="shared" si="81"/>
        <v>44</v>
      </c>
      <c r="T219" s="16">
        <f t="shared" si="81"/>
        <v>282.76</v>
      </c>
      <c r="U219" s="38">
        <f>C219+F219+I219+L219+O219+R219</f>
        <v>382</v>
      </c>
      <c r="V219" s="15">
        <f t="shared" si="81"/>
        <v>326</v>
      </c>
      <c r="W219" s="16">
        <f t="shared" si="81"/>
        <v>1861.19</v>
      </c>
    </row>
    <row r="220" spans="1:23" ht="16.5" thickTop="1" thickBot="1" x14ac:dyDescent="0.3">
      <c r="A220" s="17"/>
      <c r="B220" s="24" t="s">
        <v>58</v>
      </c>
      <c r="C220" s="17">
        <f>C219</f>
        <v>97</v>
      </c>
      <c r="D220" s="18">
        <f>D219</f>
        <v>59</v>
      </c>
      <c r="E220" s="24">
        <f>E219</f>
        <v>380.76</v>
      </c>
      <c r="F220" s="17">
        <f t="shared" ref="F220:T220" si="82">C220+F219</f>
        <v>151</v>
      </c>
      <c r="G220" s="18">
        <f t="shared" si="82"/>
        <v>118</v>
      </c>
      <c r="H220" s="19">
        <f t="shared" si="82"/>
        <v>760.63</v>
      </c>
      <c r="I220" s="61">
        <f t="shared" si="82"/>
        <v>203</v>
      </c>
      <c r="J220" s="18">
        <f t="shared" si="82"/>
        <v>199</v>
      </c>
      <c r="K220" s="19">
        <f t="shared" si="82"/>
        <v>1276.46</v>
      </c>
      <c r="L220" s="17">
        <f t="shared" si="82"/>
        <v>263</v>
      </c>
      <c r="M220" s="18">
        <f t="shared" si="82"/>
        <v>236</v>
      </c>
      <c r="N220" s="19">
        <f t="shared" si="82"/>
        <v>1519.48</v>
      </c>
      <c r="O220" s="61">
        <f t="shared" si="82"/>
        <v>319</v>
      </c>
      <c r="P220" s="79">
        <f t="shared" si="82"/>
        <v>282</v>
      </c>
      <c r="Q220" s="101">
        <f t="shared" si="82"/>
        <v>1819.1100000000001</v>
      </c>
      <c r="R220" s="61">
        <f t="shared" si="82"/>
        <v>382</v>
      </c>
      <c r="S220" s="79">
        <f t="shared" si="82"/>
        <v>326</v>
      </c>
      <c r="T220" s="24">
        <f t="shared" si="82"/>
        <v>2101.87</v>
      </c>
      <c r="U220" s="17"/>
      <c r="V220" s="18"/>
      <c r="W220" s="19"/>
    </row>
    <row r="221" spans="1:23" ht="16.5" thickTop="1" x14ac:dyDescent="0.3">
      <c r="A221" s="2"/>
      <c r="B221" s="2"/>
      <c r="C221" s="2"/>
      <c r="D221" s="2"/>
      <c r="E221" s="2"/>
      <c r="F221" s="2"/>
      <c r="G221" s="2"/>
      <c r="H221" s="2"/>
      <c r="I221" s="62"/>
      <c r="J221" s="2"/>
      <c r="K221" s="2"/>
      <c r="L221" s="2"/>
      <c r="M221" s="2"/>
      <c r="N221" s="2"/>
      <c r="O221" s="62"/>
      <c r="P221" s="62"/>
      <c r="Q221" s="62"/>
      <c r="R221" s="62"/>
      <c r="S221" s="62"/>
      <c r="T221" s="2"/>
      <c r="U221" s="2"/>
      <c r="V221" s="2"/>
      <c r="W221" s="2"/>
    </row>
    <row r="222" spans="1:23" ht="15.75" x14ac:dyDescent="0.3">
      <c r="A222" s="2"/>
      <c r="B222" s="2" t="s">
        <v>52</v>
      </c>
      <c r="C222" s="2" t="s">
        <v>53</v>
      </c>
      <c r="D222" s="2"/>
      <c r="E222" s="2"/>
      <c r="F222" s="2"/>
      <c r="G222" s="2"/>
      <c r="H222" s="2"/>
      <c r="I222" s="62"/>
      <c r="J222" s="2"/>
      <c r="K222" s="2"/>
      <c r="L222" s="2"/>
      <c r="M222" s="2"/>
      <c r="N222" s="2"/>
      <c r="O222" s="62"/>
      <c r="P222" s="62"/>
      <c r="Q222" s="62"/>
      <c r="R222" s="62"/>
      <c r="S222" s="62"/>
      <c r="T222" s="2"/>
      <c r="U222" s="2"/>
      <c r="V222" s="2"/>
      <c r="W222" s="2"/>
    </row>
    <row r="223" spans="1:23" ht="15.75" x14ac:dyDescent="0.3">
      <c r="A223" s="2"/>
      <c r="B223" s="2"/>
      <c r="C223" s="2" t="s">
        <v>54</v>
      </c>
      <c r="D223" s="2"/>
      <c r="E223" s="2"/>
      <c r="F223" s="2"/>
      <c r="G223" s="2"/>
      <c r="H223" s="2"/>
      <c r="I223" s="62"/>
      <c r="J223" s="2"/>
      <c r="K223" s="2"/>
      <c r="L223" s="2"/>
      <c r="M223" s="2"/>
      <c r="N223" s="2"/>
      <c r="O223" s="62"/>
      <c r="P223" s="62"/>
      <c r="Q223" s="62"/>
      <c r="R223" s="62"/>
      <c r="S223" s="62"/>
      <c r="T223" s="2"/>
      <c r="U223" s="2"/>
      <c r="V223" s="2"/>
      <c r="W223" s="2"/>
    </row>
    <row r="224" spans="1:23" ht="15.75" x14ac:dyDescent="0.3">
      <c r="A224" s="2"/>
      <c r="B224" s="2"/>
      <c r="C224" s="2" t="s">
        <v>105</v>
      </c>
      <c r="D224" s="2"/>
      <c r="E224" s="2"/>
      <c r="F224" s="2"/>
      <c r="G224" s="2"/>
      <c r="H224" s="2"/>
      <c r="I224" s="62"/>
      <c r="J224" s="2"/>
      <c r="K224" s="2"/>
      <c r="L224" s="2"/>
      <c r="M224" s="2"/>
      <c r="N224" s="2"/>
      <c r="O224" s="62"/>
      <c r="P224" s="62"/>
      <c r="Q224" s="62"/>
      <c r="R224" s="62"/>
      <c r="S224" s="62"/>
      <c r="T224" s="2"/>
      <c r="U224" s="2"/>
      <c r="V224" s="2"/>
      <c r="W224" s="2"/>
    </row>
    <row r="225" spans="1:27" ht="16.5" thickBot="1" x14ac:dyDescent="0.35">
      <c r="A225" s="2"/>
      <c r="B225" s="1" t="s">
        <v>55</v>
      </c>
      <c r="C225" s="1" t="s">
        <v>89</v>
      </c>
      <c r="D225" s="2"/>
      <c r="E225" s="2"/>
      <c r="F225" s="2"/>
      <c r="G225" s="2"/>
      <c r="H225" s="2"/>
      <c r="I225" s="62"/>
      <c r="J225" s="2"/>
      <c r="K225" s="2"/>
      <c r="L225" s="2"/>
      <c r="M225" s="2"/>
      <c r="N225" s="2"/>
      <c r="O225" s="62"/>
      <c r="P225" s="62"/>
      <c r="Q225" s="62"/>
      <c r="R225" s="62"/>
      <c r="S225" s="62"/>
      <c r="T225" s="2"/>
      <c r="U225" s="2"/>
      <c r="V225" s="2"/>
      <c r="W225" s="2"/>
    </row>
    <row r="226" spans="1:27" ht="16.5" thickTop="1" x14ac:dyDescent="0.3">
      <c r="A226" s="262" t="s">
        <v>0</v>
      </c>
      <c r="B226" s="265" t="s">
        <v>1</v>
      </c>
      <c r="C226" s="268" t="s">
        <v>40</v>
      </c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70"/>
      <c r="U226" s="271" t="s">
        <v>61</v>
      </c>
      <c r="V226" s="271"/>
      <c r="W226" s="272"/>
    </row>
    <row r="227" spans="1:27" ht="15.75" x14ac:dyDescent="0.3">
      <c r="A227" s="263"/>
      <c r="B227" s="266"/>
      <c r="C227" s="259" t="s">
        <v>62</v>
      </c>
      <c r="D227" s="275"/>
      <c r="E227" s="275"/>
      <c r="F227" s="255" t="s">
        <v>63</v>
      </c>
      <c r="G227" s="256"/>
      <c r="H227" s="257"/>
      <c r="I227" s="256" t="s">
        <v>64</v>
      </c>
      <c r="J227" s="256"/>
      <c r="K227" s="256"/>
      <c r="L227" s="255" t="s">
        <v>65</v>
      </c>
      <c r="M227" s="256"/>
      <c r="N227" s="257"/>
      <c r="O227" s="276" t="s">
        <v>66</v>
      </c>
      <c r="P227" s="276"/>
      <c r="Q227" s="276"/>
      <c r="R227" s="255" t="s">
        <v>67</v>
      </c>
      <c r="S227" s="256"/>
      <c r="T227" s="257"/>
      <c r="U227" s="273"/>
      <c r="V227" s="273"/>
      <c r="W227" s="274"/>
    </row>
    <row r="228" spans="1:27" ht="16.5" thickBot="1" x14ac:dyDescent="0.35">
      <c r="A228" s="264"/>
      <c r="B228" s="267"/>
      <c r="C228" s="43" t="s">
        <v>47</v>
      </c>
      <c r="D228" s="44" t="s">
        <v>48</v>
      </c>
      <c r="E228" s="45" t="s">
        <v>103</v>
      </c>
      <c r="F228" s="43" t="s">
        <v>47</v>
      </c>
      <c r="G228" s="44" t="s">
        <v>48</v>
      </c>
      <c r="H228" s="45" t="s">
        <v>103</v>
      </c>
      <c r="I228" s="55" t="s">
        <v>47</v>
      </c>
      <c r="J228" s="44" t="s">
        <v>48</v>
      </c>
      <c r="K228" s="45" t="s">
        <v>103</v>
      </c>
      <c r="L228" s="43" t="s">
        <v>47</v>
      </c>
      <c r="M228" s="44" t="s">
        <v>48</v>
      </c>
      <c r="N228" s="45" t="s">
        <v>103</v>
      </c>
      <c r="O228" s="55" t="s">
        <v>47</v>
      </c>
      <c r="P228" s="75" t="s">
        <v>48</v>
      </c>
      <c r="Q228" s="99" t="s">
        <v>103</v>
      </c>
      <c r="R228" s="55" t="s">
        <v>47</v>
      </c>
      <c r="S228" s="75" t="s">
        <v>48</v>
      </c>
      <c r="T228" s="45" t="s">
        <v>103</v>
      </c>
      <c r="U228" s="43" t="s">
        <v>47</v>
      </c>
      <c r="V228" s="44" t="s">
        <v>48</v>
      </c>
      <c r="W228" s="45" t="s">
        <v>103</v>
      </c>
      <c r="Z228">
        <v>0</v>
      </c>
    </row>
    <row r="229" spans="1:27" ht="17.25" thickTop="1" thickBot="1" x14ac:dyDescent="0.35">
      <c r="A229" s="3" t="s">
        <v>3</v>
      </c>
      <c r="B229" s="20" t="s">
        <v>4</v>
      </c>
      <c r="C229" s="3" t="s">
        <v>68</v>
      </c>
      <c r="D229" s="4" t="s">
        <v>69</v>
      </c>
      <c r="E229" s="5" t="s">
        <v>70</v>
      </c>
      <c r="F229" s="3" t="s">
        <v>71</v>
      </c>
      <c r="G229" s="4" t="s">
        <v>72</v>
      </c>
      <c r="H229" s="5" t="s">
        <v>73</v>
      </c>
      <c r="I229" s="56" t="s">
        <v>74</v>
      </c>
      <c r="J229" s="4" t="s">
        <v>75</v>
      </c>
      <c r="K229" s="5" t="s">
        <v>76</v>
      </c>
      <c r="L229" s="3" t="s">
        <v>77</v>
      </c>
      <c r="M229" s="4" t="s">
        <v>78</v>
      </c>
      <c r="N229" s="5" t="s">
        <v>79</v>
      </c>
      <c r="O229" s="56" t="s">
        <v>80</v>
      </c>
      <c r="P229" s="76" t="s">
        <v>81</v>
      </c>
      <c r="Q229" s="103" t="s">
        <v>82</v>
      </c>
      <c r="R229" s="56" t="s">
        <v>83</v>
      </c>
      <c r="S229" s="76" t="s">
        <v>84</v>
      </c>
      <c r="T229" s="5" t="s">
        <v>85</v>
      </c>
      <c r="U229" s="53" t="s">
        <v>86</v>
      </c>
      <c r="V229" s="4" t="s">
        <v>87</v>
      </c>
      <c r="W229" s="5" t="s">
        <v>88</v>
      </c>
    </row>
    <row r="230" spans="1:27" s="68" customFormat="1" ht="16.5" thickTop="1" x14ac:dyDescent="0.3">
      <c r="A230" s="82" t="s">
        <v>3</v>
      </c>
      <c r="B230" s="83" t="s">
        <v>23</v>
      </c>
      <c r="C230" s="192">
        <v>0</v>
      </c>
      <c r="D230" s="194">
        <v>1</v>
      </c>
      <c r="E230" s="13">
        <f>6.4*D230</f>
        <v>6.4</v>
      </c>
      <c r="F230" s="202">
        <v>2</v>
      </c>
      <c r="G230" s="204">
        <v>0</v>
      </c>
      <c r="H230" s="13">
        <f>6.4*G230</f>
        <v>0</v>
      </c>
      <c r="I230" s="220">
        <v>2</v>
      </c>
      <c r="J230" s="222">
        <v>1</v>
      </c>
      <c r="K230" s="13">
        <f>6.4*J230</f>
        <v>6.4</v>
      </c>
      <c r="L230" s="224">
        <v>0</v>
      </c>
      <c r="M230" s="226">
        <v>1</v>
      </c>
      <c r="N230" s="13">
        <f>6.4*M230</f>
        <v>6.4</v>
      </c>
      <c r="O230" s="108"/>
      <c r="P230" s="110"/>
      <c r="Q230" s="13">
        <f>6.4*P230</f>
        <v>0</v>
      </c>
      <c r="R230" s="112"/>
      <c r="S230" s="114"/>
      <c r="T230" s="13">
        <f>6.4*S230</f>
        <v>0</v>
      </c>
      <c r="U230" s="65">
        <f>U198+C230+F230+I230+L230+O230+R230</f>
        <v>11</v>
      </c>
      <c r="V230" s="65">
        <f>V198+D230+G230+J230+M230+P230+S230</f>
        <v>12</v>
      </c>
      <c r="W230" s="64">
        <f>6.45*V230</f>
        <v>77.400000000000006</v>
      </c>
    </row>
    <row r="231" spans="1:27" s="68" customFormat="1" ht="15.75" x14ac:dyDescent="0.3">
      <c r="A231" s="84" t="s">
        <v>4</v>
      </c>
      <c r="B231" s="85" t="s">
        <v>29</v>
      </c>
      <c r="C231" s="192">
        <v>11</v>
      </c>
      <c r="D231" s="194">
        <v>6</v>
      </c>
      <c r="E231" s="13">
        <f>6.2*D231</f>
        <v>37.200000000000003</v>
      </c>
      <c r="F231" s="202">
        <v>6</v>
      </c>
      <c r="G231" s="204">
        <v>6</v>
      </c>
      <c r="H231" s="13">
        <f>6.2*G231</f>
        <v>37.200000000000003</v>
      </c>
      <c r="I231" s="220">
        <v>6</v>
      </c>
      <c r="J231" s="222">
        <v>11</v>
      </c>
      <c r="K231" s="13">
        <f>6.2*J231</f>
        <v>68.2</v>
      </c>
      <c r="L231" s="224">
        <v>6</v>
      </c>
      <c r="M231" s="226">
        <v>11</v>
      </c>
      <c r="N231" s="13">
        <f>6.2*M231</f>
        <v>68.2</v>
      </c>
      <c r="O231" s="108"/>
      <c r="P231" s="110"/>
      <c r="Q231" s="13">
        <f>6.2*P231</f>
        <v>0</v>
      </c>
      <c r="R231" s="112"/>
      <c r="S231" s="114"/>
      <c r="T231" s="13">
        <f>6.2*S231</f>
        <v>0</v>
      </c>
      <c r="U231" s="65">
        <f t="shared" ref="U231:U250" si="83">U199+C231+F231+I231+L231+O231+R231</f>
        <v>75</v>
      </c>
      <c r="V231" s="65">
        <f t="shared" ref="V231:V250" si="84">V199+D231+G231+J231+M231+P231+S231</f>
        <v>58</v>
      </c>
      <c r="W231" s="64">
        <f>4.85*V231</f>
        <v>281.29999999999995</v>
      </c>
    </row>
    <row r="232" spans="1:27" s="68" customFormat="1" ht="15.75" x14ac:dyDescent="0.3">
      <c r="A232" s="84" t="s">
        <v>5</v>
      </c>
      <c r="B232" s="85" t="s">
        <v>30</v>
      </c>
      <c r="C232" s="192">
        <v>4</v>
      </c>
      <c r="D232" s="194">
        <v>4</v>
      </c>
      <c r="E232" s="13">
        <f>6.75*D232</f>
        <v>27</v>
      </c>
      <c r="F232" s="202">
        <v>4</v>
      </c>
      <c r="G232" s="204">
        <v>4</v>
      </c>
      <c r="H232" s="13">
        <f>6.75*G232</f>
        <v>27</v>
      </c>
      <c r="I232" s="220">
        <v>4</v>
      </c>
      <c r="J232" s="222">
        <v>4</v>
      </c>
      <c r="K232" s="13">
        <f>6.75*J232</f>
        <v>27</v>
      </c>
      <c r="L232" s="224">
        <v>5</v>
      </c>
      <c r="M232" s="226">
        <v>4</v>
      </c>
      <c r="N232" s="13">
        <f>6.75*M232</f>
        <v>27</v>
      </c>
      <c r="O232" s="108"/>
      <c r="P232" s="110"/>
      <c r="Q232" s="13">
        <f>6.75*P232</f>
        <v>0</v>
      </c>
      <c r="R232" s="112"/>
      <c r="S232" s="114"/>
      <c r="T232" s="13">
        <f>6.75*S232</f>
        <v>0</v>
      </c>
      <c r="U232" s="65">
        <f t="shared" si="83"/>
        <v>38</v>
      </c>
      <c r="V232" s="65">
        <f t="shared" si="84"/>
        <v>39</v>
      </c>
      <c r="W232" s="64">
        <f>6.45*V232</f>
        <v>251.55</v>
      </c>
    </row>
    <row r="233" spans="1:27" s="68" customFormat="1" ht="15.75" x14ac:dyDescent="0.3">
      <c r="A233" s="84" t="s">
        <v>6</v>
      </c>
      <c r="B233" s="85" t="s">
        <v>38</v>
      </c>
      <c r="C233" s="192">
        <v>1</v>
      </c>
      <c r="D233" s="194">
        <v>0</v>
      </c>
      <c r="E233" s="13">
        <f>6.5*D233</f>
        <v>0</v>
      </c>
      <c r="F233" s="202">
        <v>2</v>
      </c>
      <c r="G233" s="204">
        <v>0</v>
      </c>
      <c r="H233" s="13">
        <f>6.5*G233</f>
        <v>0</v>
      </c>
      <c r="I233" s="220">
        <v>1</v>
      </c>
      <c r="J233" s="222">
        <v>2</v>
      </c>
      <c r="K233" s="13">
        <f>6.5*J233</f>
        <v>13</v>
      </c>
      <c r="L233" s="224">
        <v>1</v>
      </c>
      <c r="M233" s="226">
        <v>0</v>
      </c>
      <c r="N233" s="13">
        <f>6.5*M233</f>
        <v>0</v>
      </c>
      <c r="O233" s="108"/>
      <c r="P233" s="110"/>
      <c r="Q233" s="13">
        <f>6.5*P233</f>
        <v>0</v>
      </c>
      <c r="R233" s="112"/>
      <c r="S233" s="114"/>
      <c r="T233" s="13">
        <f>6.5*S233</f>
        <v>0</v>
      </c>
      <c r="U233" s="65">
        <f t="shared" si="83"/>
        <v>15</v>
      </c>
      <c r="V233" s="65">
        <f t="shared" si="84"/>
        <v>2</v>
      </c>
      <c r="W233" s="64">
        <f>6.18*V233</f>
        <v>12.36</v>
      </c>
    </row>
    <row r="234" spans="1:27" s="68" customFormat="1" ht="15.75" x14ac:dyDescent="0.3">
      <c r="A234" s="84" t="s">
        <v>7</v>
      </c>
      <c r="B234" s="85" t="s">
        <v>36</v>
      </c>
      <c r="C234" s="192">
        <v>10</v>
      </c>
      <c r="D234" s="194">
        <v>6</v>
      </c>
      <c r="E234" s="13">
        <f>5.95*D234</f>
        <v>35.700000000000003</v>
      </c>
      <c r="F234" s="202">
        <v>2</v>
      </c>
      <c r="G234" s="204">
        <v>6</v>
      </c>
      <c r="H234" s="13">
        <f>5.95*G234</f>
        <v>35.700000000000003</v>
      </c>
      <c r="I234" s="220">
        <v>5</v>
      </c>
      <c r="J234" s="222">
        <v>5</v>
      </c>
      <c r="K234" s="13">
        <f>5.95*J234</f>
        <v>29.75</v>
      </c>
      <c r="L234" s="224">
        <v>12</v>
      </c>
      <c r="M234" s="226">
        <v>9</v>
      </c>
      <c r="N234" s="13">
        <f>5.95*M234</f>
        <v>53.550000000000004</v>
      </c>
      <c r="O234" s="108"/>
      <c r="P234" s="110"/>
      <c r="Q234" s="13">
        <f>5.95*P234</f>
        <v>0</v>
      </c>
      <c r="R234" s="112"/>
      <c r="S234" s="114"/>
      <c r="T234" s="13">
        <f>5.95*S234</f>
        <v>0</v>
      </c>
      <c r="U234" s="65">
        <f t="shared" si="83"/>
        <v>73</v>
      </c>
      <c r="V234" s="65">
        <f t="shared" si="84"/>
        <v>62</v>
      </c>
      <c r="W234" s="64">
        <f>5.95*V234</f>
        <v>368.90000000000003</v>
      </c>
    </row>
    <row r="235" spans="1:27" s="68" customFormat="1" ht="15.75" x14ac:dyDescent="0.3">
      <c r="A235" s="84" t="s">
        <v>8</v>
      </c>
      <c r="B235" s="85" t="s">
        <v>24</v>
      </c>
      <c r="C235" s="192">
        <v>0</v>
      </c>
      <c r="D235" s="194">
        <v>0</v>
      </c>
      <c r="E235" s="13">
        <f>5.5*D235</f>
        <v>0</v>
      </c>
      <c r="F235" s="202">
        <v>0</v>
      </c>
      <c r="G235" s="204">
        <v>0</v>
      </c>
      <c r="H235" s="13">
        <f>5.5*G235</f>
        <v>0</v>
      </c>
      <c r="I235" s="220">
        <v>1</v>
      </c>
      <c r="J235" s="222">
        <v>0</v>
      </c>
      <c r="K235" s="13">
        <f>5.5*J235</f>
        <v>0</v>
      </c>
      <c r="L235" s="224">
        <v>0</v>
      </c>
      <c r="M235" s="226">
        <v>0</v>
      </c>
      <c r="N235" s="13">
        <f>5.5*M235</f>
        <v>0</v>
      </c>
      <c r="O235" s="108"/>
      <c r="P235" s="110"/>
      <c r="Q235" s="13">
        <f>5.5*P235</f>
        <v>0</v>
      </c>
      <c r="R235" s="112"/>
      <c r="S235" s="114"/>
      <c r="T235" s="13">
        <f>5.5*S235</f>
        <v>0</v>
      </c>
      <c r="U235" s="65">
        <f t="shared" si="83"/>
        <v>2</v>
      </c>
      <c r="V235" s="65">
        <f t="shared" si="84"/>
        <v>2</v>
      </c>
      <c r="W235" s="64">
        <f>5.32*V235</f>
        <v>10.64</v>
      </c>
    </row>
    <row r="236" spans="1:27" s="68" customFormat="1" ht="15.75" x14ac:dyDescent="0.3">
      <c r="A236" s="84" t="s">
        <v>9</v>
      </c>
      <c r="B236" s="85" t="s">
        <v>96</v>
      </c>
      <c r="C236" s="192">
        <v>1</v>
      </c>
      <c r="D236" s="194">
        <v>0</v>
      </c>
      <c r="E236" s="13">
        <f>5.5*D236</f>
        <v>0</v>
      </c>
      <c r="F236" s="202">
        <v>0</v>
      </c>
      <c r="G236" s="204">
        <v>0</v>
      </c>
      <c r="H236" s="13">
        <f>5.5*G236</f>
        <v>0</v>
      </c>
      <c r="I236" s="220">
        <v>1</v>
      </c>
      <c r="J236" s="222">
        <v>1</v>
      </c>
      <c r="K236" s="13">
        <f>5.5*J236</f>
        <v>5.5</v>
      </c>
      <c r="L236" s="224">
        <v>0</v>
      </c>
      <c r="M236" s="226">
        <v>0</v>
      </c>
      <c r="N236" s="13">
        <f>5.5*M236</f>
        <v>0</v>
      </c>
      <c r="O236" s="108"/>
      <c r="P236" s="110"/>
      <c r="Q236" s="13">
        <f>5.5*P236</f>
        <v>0</v>
      </c>
      <c r="R236" s="112"/>
      <c r="S236" s="114"/>
      <c r="T236" s="13">
        <f>5.5*S236</f>
        <v>0</v>
      </c>
      <c r="U236" s="65">
        <f t="shared" si="83"/>
        <v>4</v>
      </c>
      <c r="V236" s="65">
        <f t="shared" si="84"/>
        <v>3</v>
      </c>
      <c r="W236" s="64">
        <f>6.85*V236</f>
        <v>20.549999999999997</v>
      </c>
    </row>
    <row r="237" spans="1:27" s="68" customFormat="1" ht="15.75" x14ac:dyDescent="0.3">
      <c r="A237" s="84" t="s">
        <v>10</v>
      </c>
      <c r="B237" s="85" t="s">
        <v>97</v>
      </c>
      <c r="C237" s="192">
        <v>1</v>
      </c>
      <c r="D237" s="194">
        <v>1</v>
      </c>
      <c r="E237" s="13">
        <f>6.5*D237</f>
        <v>6.5</v>
      </c>
      <c r="F237" s="202">
        <v>1</v>
      </c>
      <c r="G237" s="204">
        <v>0</v>
      </c>
      <c r="H237" s="13">
        <f>6.5*G237</f>
        <v>0</v>
      </c>
      <c r="I237" s="220">
        <v>2</v>
      </c>
      <c r="J237" s="222">
        <v>1</v>
      </c>
      <c r="K237" s="13">
        <f>6.5*J237</f>
        <v>6.5</v>
      </c>
      <c r="L237" s="224">
        <v>3</v>
      </c>
      <c r="M237" s="226">
        <v>0</v>
      </c>
      <c r="N237" s="13">
        <f>6.5*M237</f>
        <v>0</v>
      </c>
      <c r="O237" s="108"/>
      <c r="P237" s="110"/>
      <c r="Q237" s="13">
        <f>6.5*P237</f>
        <v>0</v>
      </c>
      <c r="R237" s="112"/>
      <c r="S237" s="114"/>
      <c r="T237" s="13">
        <f>6.5*S237</f>
        <v>0</v>
      </c>
      <c r="U237" s="65">
        <f t="shared" si="83"/>
        <v>17</v>
      </c>
      <c r="V237" s="65">
        <f t="shared" si="84"/>
        <v>2</v>
      </c>
      <c r="W237" s="64">
        <f>5.05*V237</f>
        <v>10.1</v>
      </c>
    </row>
    <row r="238" spans="1:27" s="68" customFormat="1" ht="15.75" x14ac:dyDescent="0.3">
      <c r="A238" s="84" t="s">
        <v>11</v>
      </c>
      <c r="B238" s="85" t="s">
        <v>33</v>
      </c>
      <c r="C238" s="192">
        <v>2</v>
      </c>
      <c r="D238" s="194">
        <v>5</v>
      </c>
      <c r="E238" s="13">
        <f>6.25*D238</f>
        <v>31.25</v>
      </c>
      <c r="F238" s="202">
        <v>2</v>
      </c>
      <c r="G238" s="204">
        <v>0</v>
      </c>
      <c r="H238" s="13">
        <f>6.25*G238</f>
        <v>0</v>
      </c>
      <c r="I238" s="220">
        <v>1</v>
      </c>
      <c r="J238" s="222">
        <v>0</v>
      </c>
      <c r="K238" s="13">
        <f>6.25*J238</f>
        <v>0</v>
      </c>
      <c r="L238" s="224">
        <v>1</v>
      </c>
      <c r="M238" s="226">
        <v>0</v>
      </c>
      <c r="N238" s="13">
        <f>6.25*M238</f>
        <v>0</v>
      </c>
      <c r="O238" s="108"/>
      <c r="P238" s="110"/>
      <c r="Q238" s="13">
        <f>6.25*P238</f>
        <v>0</v>
      </c>
      <c r="R238" s="112"/>
      <c r="S238" s="114"/>
      <c r="T238" s="13">
        <f>6.25*S238</f>
        <v>0</v>
      </c>
      <c r="U238" s="65">
        <f t="shared" si="83"/>
        <v>12</v>
      </c>
      <c r="V238" s="65">
        <f t="shared" si="84"/>
        <v>11</v>
      </c>
      <c r="W238" s="64">
        <f>4.95*V238</f>
        <v>54.45</v>
      </c>
    </row>
    <row r="239" spans="1:27" s="68" customFormat="1" ht="15.75" x14ac:dyDescent="0.3">
      <c r="A239" s="84" t="s">
        <v>12</v>
      </c>
      <c r="B239" s="85" t="s">
        <v>27</v>
      </c>
      <c r="C239" s="192">
        <v>9</v>
      </c>
      <c r="D239" s="194">
        <v>6</v>
      </c>
      <c r="E239" s="13">
        <f>6.35*D239</f>
        <v>38.099999999999994</v>
      </c>
      <c r="F239" s="202">
        <v>6</v>
      </c>
      <c r="G239" s="204">
        <v>9</v>
      </c>
      <c r="H239" s="13">
        <f>6.35*G239</f>
        <v>57.15</v>
      </c>
      <c r="I239" s="220">
        <v>5</v>
      </c>
      <c r="J239" s="222">
        <v>9</v>
      </c>
      <c r="K239" s="13">
        <f>6.35*J239</f>
        <v>57.15</v>
      </c>
      <c r="L239" s="224">
        <v>4</v>
      </c>
      <c r="M239" s="226">
        <v>6</v>
      </c>
      <c r="N239" s="13">
        <f>6.35*M239</f>
        <v>38.099999999999994</v>
      </c>
      <c r="O239" s="108"/>
      <c r="P239" s="110"/>
      <c r="Q239" s="13">
        <f>6.35*P239</f>
        <v>0</v>
      </c>
      <c r="R239" s="112"/>
      <c r="S239" s="114"/>
      <c r="T239" s="13">
        <f>6.35*S239</f>
        <v>0</v>
      </c>
      <c r="U239" s="65">
        <f t="shared" si="83"/>
        <v>86</v>
      </c>
      <c r="V239" s="65">
        <f t="shared" si="84"/>
        <v>95</v>
      </c>
      <c r="W239" s="64">
        <f>5.15*V239</f>
        <v>489.25000000000006</v>
      </c>
      <c r="AA239" s="68">
        <v>0</v>
      </c>
    </row>
    <row r="240" spans="1:27" s="68" customFormat="1" ht="15.75" x14ac:dyDescent="0.3">
      <c r="A240" s="84" t="s">
        <v>13</v>
      </c>
      <c r="B240" s="85" t="s">
        <v>31</v>
      </c>
      <c r="C240" s="192">
        <v>2</v>
      </c>
      <c r="D240" s="194">
        <v>0</v>
      </c>
      <c r="E240" s="13">
        <f>6.9*D240</f>
        <v>0</v>
      </c>
      <c r="F240" s="202">
        <v>0</v>
      </c>
      <c r="G240" s="204">
        <v>0</v>
      </c>
      <c r="H240" s="13">
        <f>6.9*G240</f>
        <v>0</v>
      </c>
      <c r="I240" s="220">
        <v>3</v>
      </c>
      <c r="J240" s="222">
        <v>3</v>
      </c>
      <c r="K240" s="13">
        <f>6.9*J240</f>
        <v>20.700000000000003</v>
      </c>
      <c r="L240" s="224">
        <v>6</v>
      </c>
      <c r="M240" s="226">
        <v>0</v>
      </c>
      <c r="N240" s="13">
        <f>6.9*M240</f>
        <v>0</v>
      </c>
      <c r="O240" s="108"/>
      <c r="P240" s="110"/>
      <c r="Q240" s="13">
        <f>6.9*P240</f>
        <v>0</v>
      </c>
      <c r="R240" s="112"/>
      <c r="S240" s="114"/>
      <c r="T240" s="13">
        <f>6.9*S240</f>
        <v>0</v>
      </c>
      <c r="U240" s="65">
        <f t="shared" si="83"/>
        <v>22</v>
      </c>
      <c r="V240" s="65">
        <f t="shared" si="84"/>
        <v>4</v>
      </c>
      <c r="W240" s="64">
        <f>6.91*V240</f>
        <v>27.64</v>
      </c>
    </row>
    <row r="241" spans="1:23" s="68" customFormat="1" ht="15.75" x14ac:dyDescent="0.3">
      <c r="A241" s="84" t="s">
        <v>14</v>
      </c>
      <c r="B241" s="85" t="s">
        <v>32</v>
      </c>
      <c r="C241" s="192">
        <v>4</v>
      </c>
      <c r="D241" s="194">
        <v>5</v>
      </c>
      <c r="E241" s="13">
        <f>6.95*D241</f>
        <v>34.75</v>
      </c>
      <c r="F241" s="202">
        <v>7</v>
      </c>
      <c r="G241" s="204">
        <v>15</v>
      </c>
      <c r="H241" s="13">
        <f>6.95*G241</f>
        <v>104.25</v>
      </c>
      <c r="I241" s="220">
        <v>5</v>
      </c>
      <c r="J241" s="222">
        <v>4</v>
      </c>
      <c r="K241" s="13">
        <f>6.95*J241</f>
        <v>27.8</v>
      </c>
      <c r="L241" s="224">
        <v>0</v>
      </c>
      <c r="M241" s="226">
        <v>1</v>
      </c>
      <c r="N241" s="13">
        <f>6.95*M241</f>
        <v>6.95</v>
      </c>
      <c r="O241" s="108"/>
      <c r="P241" s="110"/>
      <c r="Q241" s="13">
        <f>6.95*P241</f>
        <v>0</v>
      </c>
      <c r="R241" s="112"/>
      <c r="S241" s="114"/>
      <c r="T241" s="13">
        <f>6.95*S241</f>
        <v>0</v>
      </c>
      <c r="U241" s="65">
        <f t="shared" si="83"/>
        <v>53</v>
      </c>
      <c r="V241" s="65">
        <f t="shared" si="84"/>
        <v>55</v>
      </c>
      <c r="W241" s="64">
        <f>6.74*V241</f>
        <v>370.7</v>
      </c>
    </row>
    <row r="242" spans="1:23" s="68" customFormat="1" ht="15.75" x14ac:dyDescent="0.3">
      <c r="A242" s="84" t="s">
        <v>15</v>
      </c>
      <c r="B242" s="85" t="s">
        <v>98</v>
      </c>
      <c r="C242" s="192">
        <v>0</v>
      </c>
      <c r="D242" s="194">
        <v>0</v>
      </c>
      <c r="E242" s="13">
        <f>6.5*D242</f>
        <v>0</v>
      </c>
      <c r="F242" s="202">
        <v>4</v>
      </c>
      <c r="G242" s="204">
        <v>0</v>
      </c>
      <c r="H242" s="13">
        <f>6.5*G242</f>
        <v>0</v>
      </c>
      <c r="I242" s="220">
        <v>1</v>
      </c>
      <c r="J242" s="222">
        <v>0</v>
      </c>
      <c r="K242" s="13">
        <f>6.5*J242</f>
        <v>0</v>
      </c>
      <c r="L242" s="224">
        <v>3</v>
      </c>
      <c r="M242" s="226">
        <v>0</v>
      </c>
      <c r="N242" s="13">
        <f>6.5*M242</f>
        <v>0</v>
      </c>
      <c r="O242" s="108"/>
      <c r="P242" s="110"/>
      <c r="Q242" s="13">
        <f>6.5*P242</f>
        <v>0</v>
      </c>
      <c r="R242" s="112"/>
      <c r="S242" s="114"/>
      <c r="T242" s="13">
        <f>6.5*S242</f>
        <v>0</v>
      </c>
      <c r="U242" s="65">
        <f t="shared" si="83"/>
        <v>18</v>
      </c>
      <c r="V242" s="65">
        <f t="shared" si="84"/>
        <v>5</v>
      </c>
      <c r="W242" s="64">
        <f>6.17*V242</f>
        <v>30.85</v>
      </c>
    </row>
    <row r="243" spans="1:23" s="68" customFormat="1" ht="15.75" x14ac:dyDescent="0.3">
      <c r="A243" s="84" t="s">
        <v>16</v>
      </c>
      <c r="B243" s="85" t="s">
        <v>99</v>
      </c>
      <c r="C243" s="192">
        <v>1</v>
      </c>
      <c r="D243" s="194">
        <v>0</v>
      </c>
      <c r="E243" s="13">
        <f>6.35*D243</f>
        <v>0</v>
      </c>
      <c r="F243" s="202">
        <v>2</v>
      </c>
      <c r="G243" s="204">
        <v>0</v>
      </c>
      <c r="H243" s="13">
        <f>6.35*G243</f>
        <v>0</v>
      </c>
      <c r="I243" s="220">
        <v>0</v>
      </c>
      <c r="J243" s="222">
        <v>0</v>
      </c>
      <c r="K243" s="13">
        <f>6.35*J243</f>
        <v>0</v>
      </c>
      <c r="L243" s="224">
        <v>1</v>
      </c>
      <c r="M243" s="226">
        <v>0</v>
      </c>
      <c r="N243" s="13">
        <f>6.35*M243</f>
        <v>0</v>
      </c>
      <c r="O243" s="108"/>
      <c r="P243" s="110"/>
      <c r="Q243" s="13">
        <f>6.35*P243</f>
        <v>0</v>
      </c>
      <c r="R243" s="112"/>
      <c r="S243" s="114"/>
      <c r="T243" s="13">
        <f>6.35*S243</f>
        <v>0</v>
      </c>
      <c r="U243" s="65">
        <f t="shared" si="83"/>
        <v>8</v>
      </c>
      <c r="V243" s="65">
        <f t="shared" si="84"/>
        <v>0</v>
      </c>
      <c r="W243" s="64">
        <f>5.1*V243</f>
        <v>0</v>
      </c>
    </row>
    <row r="244" spans="1:23" s="68" customFormat="1" ht="15.75" x14ac:dyDescent="0.3">
      <c r="A244" s="84" t="s">
        <v>17</v>
      </c>
      <c r="B244" s="85" t="s">
        <v>26</v>
      </c>
      <c r="C244" s="192">
        <v>0</v>
      </c>
      <c r="D244" s="194">
        <v>1</v>
      </c>
      <c r="E244" s="13">
        <f>6.98*D244</f>
        <v>6.98</v>
      </c>
      <c r="F244" s="202">
        <v>1</v>
      </c>
      <c r="G244" s="204">
        <v>0</v>
      </c>
      <c r="H244" s="13">
        <f>6.98*G244</f>
        <v>0</v>
      </c>
      <c r="I244" s="220">
        <v>5</v>
      </c>
      <c r="J244" s="222">
        <v>3</v>
      </c>
      <c r="K244" s="13">
        <f>6.98*J244</f>
        <v>20.94</v>
      </c>
      <c r="L244" s="224">
        <v>0</v>
      </c>
      <c r="M244" s="226">
        <v>2</v>
      </c>
      <c r="N244" s="13">
        <f>6.98*M244</f>
        <v>13.96</v>
      </c>
      <c r="O244" s="108"/>
      <c r="P244" s="110"/>
      <c r="Q244" s="13">
        <f>6.98*P244</f>
        <v>0</v>
      </c>
      <c r="R244" s="112"/>
      <c r="S244" s="114"/>
      <c r="T244" s="13">
        <f>6.98*S244</f>
        <v>0</v>
      </c>
      <c r="U244" s="65">
        <f t="shared" si="83"/>
        <v>12</v>
      </c>
      <c r="V244" s="65">
        <f t="shared" si="84"/>
        <v>20</v>
      </c>
      <c r="W244" s="64">
        <f>5.35*V244</f>
        <v>107</v>
      </c>
    </row>
    <row r="245" spans="1:23" s="68" customFormat="1" ht="15.75" x14ac:dyDescent="0.3">
      <c r="A245" s="84" t="s">
        <v>18</v>
      </c>
      <c r="B245" s="85" t="s">
        <v>104</v>
      </c>
      <c r="C245" s="192">
        <v>1</v>
      </c>
      <c r="D245" s="194">
        <v>1</v>
      </c>
      <c r="E245" s="13">
        <f>6.5*D245</f>
        <v>6.5</v>
      </c>
      <c r="F245" s="202">
        <v>1</v>
      </c>
      <c r="G245" s="204">
        <v>1</v>
      </c>
      <c r="H245" s="13">
        <f>6.5*G245</f>
        <v>6.5</v>
      </c>
      <c r="I245" s="220">
        <v>1</v>
      </c>
      <c r="J245" s="222">
        <v>1</v>
      </c>
      <c r="K245" s="13">
        <f>6.5*J245</f>
        <v>6.5</v>
      </c>
      <c r="L245" s="224">
        <v>1</v>
      </c>
      <c r="M245" s="226">
        <v>1</v>
      </c>
      <c r="N245" s="13">
        <f>6.5*M245</f>
        <v>6.5</v>
      </c>
      <c r="O245" s="108"/>
      <c r="P245" s="110"/>
      <c r="Q245" s="13">
        <f>6.5*P245</f>
        <v>0</v>
      </c>
      <c r="R245" s="112"/>
      <c r="S245" s="114"/>
      <c r="T245" s="13">
        <f>6.5*S245</f>
        <v>0</v>
      </c>
      <c r="U245" s="65">
        <f t="shared" si="83"/>
        <v>8</v>
      </c>
      <c r="V245" s="65">
        <f t="shared" si="84"/>
        <v>9</v>
      </c>
      <c r="W245" s="64">
        <f>5.07*V245</f>
        <v>45.63</v>
      </c>
    </row>
    <row r="246" spans="1:23" s="68" customFormat="1" ht="15.75" x14ac:dyDescent="0.3">
      <c r="A246" s="84" t="s">
        <v>19</v>
      </c>
      <c r="B246" s="85" t="s">
        <v>34</v>
      </c>
      <c r="C246" s="192">
        <v>1</v>
      </c>
      <c r="D246" s="194">
        <v>1</v>
      </c>
      <c r="E246" s="13">
        <f>6.45*D246</f>
        <v>6.45</v>
      </c>
      <c r="F246" s="202">
        <v>1</v>
      </c>
      <c r="G246" s="204">
        <v>1</v>
      </c>
      <c r="H246" s="13">
        <f>6.45*G246</f>
        <v>6.45</v>
      </c>
      <c r="I246" s="220">
        <v>1</v>
      </c>
      <c r="J246" s="222">
        <v>1</v>
      </c>
      <c r="K246" s="13">
        <f>6.45*J246</f>
        <v>6.45</v>
      </c>
      <c r="L246" s="224">
        <v>1</v>
      </c>
      <c r="M246" s="226">
        <v>1</v>
      </c>
      <c r="N246" s="13">
        <f>6.45*M246</f>
        <v>6.45</v>
      </c>
      <c r="O246" s="108"/>
      <c r="P246" s="110"/>
      <c r="Q246" s="13">
        <f>6.45*P246</f>
        <v>0</v>
      </c>
      <c r="R246" s="112"/>
      <c r="S246" s="114"/>
      <c r="T246" s="13">
        <f>6.45*S246</f>
        <v>0</v>
      </c>
      <c r="U246" s="65">
        <f t="shared" si="83"/>
        <v>10</v>
      </c>
      <c r="V246" s="65">
        <f t="shared" si="84"/>
        <v>10</v>
      </c>
      <c r="W246" s="64">
        <f>4.85*V246</f>
        <v>48.5</v>
      </c>
    </row>
    <row r="247" spans="1:23" s="68" customFormat="1" ht="15.75" x14ac:dyDescent="0.3">
      <c r="A247" s="84" t="s">
        <v>20</v>
      </c>
      <c r="B247" s="85" t="s">
        <v>37</v>
      </c>
      <c r="C247" s="192">
        <v>2</v>
      </c>
      <c r="D247" s="194">
        <v>3</v>
      </c>
      <c r="E247" s="13">
        <f>6.5*D247</f>
        <v>19.5</v>
      </c>
      <c r="F247" s="202">
        <v>2</v>
      </c>
      <c r="G247" s="204">
        <v>3</v>
      </c>
      <c r="H247" s="13">
        <f>6.5*G247</f>
        <v>19.5</v>
      </c>
      <c r="I247" s="220">
        <v>3</v>
      </c>
      <c r="J247" s="222">
        <v>2</v>
      </c>
      <c r="K247" s="13">
        <f>6.5*J247</f>
        <v>13</v>
      </c>
      <c r="L247" s="224">
        <v>1</v>
      </c>
      <c r="M247" s="226">
        <v>2</v>
      </c>
      <c r="N247" s="13">
        <f>6.5*M247</f>
        <v>13</v>
      </c>
      <c r="O247" s="108"/>
      <c r="P247" s="110"/>
      <c r="Q247" s="13">
        <f>6.5*P247</f>
        <v>0</v>
      </c>
      <c r="R247" s="112"/>
      <c r="S247" s="114"/>
      <c r="T247" s="13">
        <f>6.5*S247</f>
        <v>0</v>
      </c>
      <c r="U247" s="65">
        <f t="shared" si="83"/>
        <v>22</v>
      </c>
      <c r="V247" s="65">
        <f t="shared" si="84"/>
        <v>25</v>
      </c>
      <c r="W247" s="64">
        <f>5.46*V247</f>
        <v>136.5</v>
      </c>
    </row>
    <row r="248" spans="1:23" s="68" customFormat="1" ht="15.75" x14ac:dyDescent="0.3">
      <c r="A248" s="84" t="s">
        <v>21</v>
      </c>
      <c r="B248" s="85" t="s">
        <v>28</v>
      </c>
      <c r="C248" s="192">
        <v>3</v>
      </c>
      <c r="D248" s="194">
        <v>0</v>
      </c>
      <c r="E248" s="13">
        <f>6.25*D248</f>
        <v>0</v>
      </c>
      <c r="F248" s="202">
        <v>4</v>
      </c>
      <c r="G248" s="204">
        <v>0</v>
      </c>
      <c r="H248" s="13">
        <f>6.25*G248</f>
        <v>0</v>
      </c>
      <c r="I248" s="220">
        <v>3</v>
      </c>
      <c r="J248" s="222">
        <v>3</v>
      </c>
      <c r="K248" s="13">
        <f>6.25*J248</f>
        <v>18.75</v>
      </c>
      <c r="L248" s="224">
        <v>1</v>
      </c>
      <c r="M248" s="226">
        <v>0</v>
      </c>
      <c r="N248" s="13">
        <f>6.25*M248</f>
        <v>0</v>
      </c>
      <c r="O248" s="108"/>
      <c r="P248" s="110"/>
      <c r="Q248" s="13">
        <f>6.25*P248</f>
        <v>0</v>
      </c>
      <c r="R248" s="112"/>
      <c r="S248" s="114"/>
      <c r="T248" s="13">
        <f>6.25*S248</f>
        <v>0</v>
      </c>
      <c r="U248" s="65">
        <f t="shared" si="83"/>
        <v>27</v>
      </c>
      <c r="V248" s="65">
        <f t="shared" si="84"/>
        <v>3</v>
      </c>
      <c r="W248" s="64">
        <f>6.1*V248</f>
        <v>18.299999999999997</v>
      </c>
    </row>
    <row r="249" spans="1:23" s="68" customFormat="1" ht="15.75" x14ac:dyDescent="0.3">
      <c r="A249" s="86">
        <v>20</v>
      </c>
      <c r="B249" s="85" t="s">
        <v>25</v>
      </c>
      <c r="C249" s="192">
        <v>12</v>
      </c>
      <c r="D249" s="194">
        <v>8</v>
      </c>
      <c r="E249" s="13">
        <f>6.75*D249</f>
        <v>54</v>
      </c>
      <c r="F249" s="202">
        <v>11</v>
      </c>
      <c r="G249" s="204">
        <v>8</v>
      </c>
      <c r="H249" s="13">
        <f>6.75*G249</f>
        <v>54</v>
      </c>
      <c r="I249" s="220">
        <v>8</v>
      </c>
      <c r="J249" s="222">
        <v>12</v>
      </c>
      <c r="K249" s="13">
        <f>6.75*J249</f>
        <v>81</v>
      </c>
      <c r="L249" s="224">
        <v>10</v>
      </c>
      <c r="M249" s="226">
        <v>12</v>
      </c>
      <c r="N249" s="13">
        <f>6.75*M249</f>
        <v>81</v>
      </c>
      <c r="O249" s="108"/>
      <c r="P249" s="110"/>
      <c r="Q249" s="13">
        <f>6.75*P249</f>
        <v>0</v>
      </c>
      <c r="R249" s="112"/>
      <c r="S249" s="114"/>
      <c r="T249" s="13">
        <f>6.75*S249</f>
        <v>0</v>
      </c>
      <c r="U249" s="65">
        <f t="shared" si="83"/>
        <v>91</v>
      </c>
      <c r="V249" s="65">
        <f t="shared" si="84"/>
        <v>97</v>
      </c>
      <c r="W249" s="64">
        <f>5.37*V249</f>
        <v>520.89</v>
      </c>
    </row>
    <row r="250" spans="1:23" s="68" customFormat="1" ht="16.5" thickBot="1" x14ac:dyDescent="0.35">
      <c r="A250" s="86">
        <v>21</v>
      </c>
      <c r="B250" s="85" t="s">
        <v>39</v>
      </c>
      <c r="C250" s="193">
        <v>4</v>
      </c>
      <c r="D250" s="195">
        <v>1</v>
      </c>
      <c r="E250" s="13">
        <f>5.95*D250</f>
        <v>5.95</v>
      </c>
      <c r="F250" s="203">
        <v>12</v>
      </c>
      <c r="G250" s="205">
        <v>0</v>
      </c>
      <c r="H250" s="13">
        <f>5.95*G250</f>
        <v>0</v>
      </c>
      <c r="I250" s="221">
        <v>4</v>
      </c>
      <c r="J250" s="223">
        <v>2</v>
      </c>
      <c r="K250" s="13">
        <f>5.95*J250</f>
        <v>11.9</v>
      </c>
      <c r="L250" s="225">
        <v>5</v>
      </c>
      <c r="M250" s="227">
        <v>11</v>
      </c>
      <c r="N250" s="13">
        <f>5.95*M250</f>
        <v>65.45</v>
      </c>
      <c r="O250" s="109"/>
      <c r="P250" s="111"/>
      <c r="Q250" s="13">
        <f>5.95*P250</f>
        <v>0</v>
      </c>
      <c r="R250" s="113"/>
      <c r="S250" s="115"/>
      <c r="T250" s="13">
        <f>5.95*S250</f>
        <v>0</v>
      </c>
      <c r="U250" s="66">
        <f t="shared" si="83"/>
        <v>40</v>
      </c>
      <c r="V250" s="65">
        <f t="shared" si="84"/>
        <v>40</v>
      </c>
      <c r="W250" s="64">
        <f>6.85*V250</f>
        <v>274</v>
      </c>
    </row>
    <row r="251" spans="1:23" ht="17.25" thickTop="1" thickBot="1" x14ac:dyDescent="0.35">
      <c r="A251" s="3"/>
      <c r="B251" s="23" t="s">
        <v>57</v>
      </c>
      <c r="C251" s="28">
        <f t="shared" ref="C251:V251" si="85">SUM(C230:C250)</f>
        <v>69</v>
      </c>
      <c r="D251" s="15">
        <f t="shared" si="85"/>
        <v>49</v>
      </c>
      <c r="E251" s="23">
        <f t="shared" si="85"/>
        <v>316.27999999999997</v>
      </c>
      <c r="F251" s="28">
        <f t="shared" si="85"/>
        <v>70</v>
      </c>
      <c r="G251" s="15">
        <f t="shared" si="85"/>
        <v>53</v>
      </c>
      <c r="H251" s="23">
        <f t="shared" si="85"/>
        <v>347.75</v>
      </c>
      <c r="I251" s="60">
        <f t="shared" si="85"/>
        <v>62</v>
      </c>
      <c r="J251" s="15">
        <f t="shared" si="85"/>
        <v>65</v>
      </c>
      <c r="K251" s="23">
        <f t="shared" si="85"/>
        <v>420.54</v>
      </c>
      <c r="L251" s="28">
        <f t="shared" si="85"/>
        <v>61</v>
      </c>
      <c r="M251" s="15">
        <f t="shared" si="85"/>
        <v>61</v>
      </c>
      <c r="N251" s="16">
        <f t="shared" si="85"/>
        <v>386.56</v>
      </c>
      <c r="O251" s="70">
        <f t="shared" si="85"/>
        <v>0</v>
      </c>
      <c r="P251" s="73">
        <f t="shared" si="85"/>
        <v>0</v>
      </c>
      <c r="Q251" s="91">
        <f t="shared" si="85"/>
        <v>0</v>
      </c>
      <c r="R251" s="60">
        <f t="shared" si="85"/>
        <v>0</v>
      </c>
      <c r="S251" s="73">
        <f t="shared" si="85"/>
        <v>0</v>
      </c>
      <c r="T251" s="16">
        <f t="shared" si="85"/>
        <v>0</v>
      </c>
      <c r="U251" s="32">
        <f>SUM(U230:U250)</f>
        <v>644</v>
      </c>
      <c r="V251" s="15">
        <f t="shared" si="85"/>
        <v>554</v>
      </c>
      <c r="W251" s="16">
        <f>SUM(W230:W250)</f>
        <v>3156.51</v>
      </c>
    </row>
    <row r="252" spans="1:23" ht="16.5" thickTop="1" thickBot="1" x14ac:dyDescent="0.3">
      <c r="A252" s="17"/>
      <c r="B252" s="24" t="s">
        <v>58</v>
      </c>
      <c r="C252" s="17">
        <f>R220+C251</f>
        <v>451</v>
      </c>
      <c r="D252" s="17">
        <f>S220+D251</f>
        <v>375</v>
      </c>
      <c r="E252" s="17">
        <f>T220+E251</f>
        <v>2418.1499999999996</v>
      </c>
      <c r="F252" s="17">
        <f t="shared" ref="F252:T252" si="86">C252+F251</f>
        <v>521</v>
      </c>
      <c r="G252" s="18">
        <f t="shared" si="86"/>
        <v>428</v>
      </c>
      <c r="H252" s="24">
        <f t="shared" si="86"/>
        <v>2765.8999999999996</v>
      </c>
      <c r="I252" s="61">
        <f t="shared" si="86"/>
        <v>583</v>
      </c>
      <c r="J252" s="18">
        <f t="shared" si="86"/>
        <v>493</v>
      </c>
      <c r="K252" s="19">
        <f t="shared" si="86"/>
        <v>3186.4399999999996</v>
      </c>
      <c r="L252" s="17">
        <f t="shared" si="86"/>
        <v>644</v>
      </c>
      <c r="M252" s="18">
        <f t="shared" si="86"/>
        <v>554</v>
      </c>
      <c r="N252" s="19">
        <f t="shared" si="86"/>
        <v>3572.9999999999995</v>
      </c>
      <c r="O252" s="61">
        <f t="shared" si="86"/>
        <v>644</v>
      </c>
      <c r="P252" s="79">
        <f t="shared" si="86"/>
        <v>554</v>
      </c>
      <c r="Q252" s="101">
        <f t="shared" si="86"/>
        <v>3572.9999999999995</v>
      </c>
      <c r="R252" s="61">
        <f t="shared" si="86"/>
        <v>644</v>
      </c>
      <c r="S252" s="79">
        <f t="shared" si="86"/>
        <v>554</v>
      </c>
      <c r="T252" s="19">
        <f t="shared" si="86"/>
        <v>3572.9999999999995</v>
      </c>
      <c r="U252" s="33"/>
      <c r="V252" s="18"/>
      <c r="W252" s="19"/>
    </row>
    <row r="253" spans="1:23" ht="16.5" thickTop="1" x14ac:dyDescent="0.3">
      <c r="A253" s="2"/>
      <c r="B253" s="2"/>
      <c r="C253" s="2"/>
      <c r="D253" s="2"/>
      <c r="E253" s="2"/>
      <c r="F253" s="2"/>
      <c r="G253" s="2"/>
      <c r="H253" s="2"/>
      <c r="I253" s="62"/>
      <c r="J253" s="2"/>
      <c r="K253" s="2"/>
      <c r="L253" s="2"/>
      <c r="M253" s="2"/>
      <c r="N253" s="2"/>
      <c r="O253" s="62"/>
      <c r="P253" s="62"/>
      <c r="Q253" s="62"/>
      <c r="R253" s="62"/>
      <c r="S253" s="62"/>
      <c r="T253" s="2"/>
      <c r="U253" s="2"/>
      <c r="V253" s="2"/>
      <c r="W253" s="2"/>
    </row>
    <row r="254" spans="1:23" ht="15.75" x14ac:dyDescent="0.3">
      <c r="A254" s="2"/>
      <c r="B254" s="2" t="s">
        <v>52</v>
      </c>
      <c r="C254" s="2" t="s">
        <v>53</v>
      </c>
      <c r="D254" s="2"/>
      <c r="E254" s="2"/>
      <c r="F254" s="2"/>
      <c r="G254" s="2"/>
      <c r="H254" s="2"/>
      <c r="I254" s="62"/>
      <c r="J254" s="2"/>
      <c r="K254" s="2"/>
      <c r="L254" s="2"/>
      <c r="M254" s="2"/>
      <c r="N254" s="2"/>
      <c r="O254" s="62"/>
      <c r="P254" s="62"/>
      <c r="Q254" s="62"/>
      <c r="R254" s="62"/>
      <c r="S254" s="62"/>
      <c r="T254" s="2"/>
      <c r="U254" s="2"/>
      <c r="V254" s="2"/>
      <c r="W254" s="2"/>
    </row>
    <row r="255" spans="1:23" ht="15.75" x14ac:dyDescent="0.3">
      <c r="A255" s="2"/>
      <c r="B255" s="2"/>
      <c r="C255" s="2" t="s">
        <v>54</v>
      </c>
      <c r="D255" s="2"/>
      <c r="E255" s="2"/>
      <c r="F255" s="2"/>
      <c r="G255" s="2"/>
      <c r="H255" s="2"/>
      <c r="I255" s="62"/>
      <c r="J255" s="2"/>
      <c r="K255" s="2"/>
      <c r="L255" s="2"/>
      <c r="M255" s="2"/>
      <c r="N255" s="2"/>
      <c r="O255" s="62"/>
      <c r="P255" s="62"/>
      <c r="Q255" s="62"/>
      <c r="R255" s="62"/>
      <c r="S255" s="62"/>
      <c r="T255" s="2"/>
      <c r="U255" s="2"/>
      <c r="V255" s="2"/>
      <c r="W255" s="2"/>
    </row>
    <row r="256" spans="1:23" ht="15.75" x14ac:dyDescent="0.3">
      <c r="A256" s="2"/>
      <c r="B256" s="2"/>
      <c r="C256" s="2" t="s">
        <v>105</v>
      </c>
      <c r="D256" s="2"/>
      <c r="E256" s="2"/>
      <c r="F256" s="2"/>
      <c r="G256" s="2"/>
      <c r="H256" s="2"/>
      <c r="I256" s="62"/>
      <c r="J256" s="2"/>
      <c r="K256" s="2"/>
      <c r="L256" s="2"/>
      <c r="M256" s="2"/>
      <c r="N256" s="2"/>
      <c r="O256" s="62"/>
      <c r="P256" s="62"/>
      <c r="Q256" s="62"/>
      <c r="R256" s="62"/>
      <c r="S256" s="62"/>
      <c r="T256" s="2"/>
      <c r="U256" s="2"/>
      <c r="V256" s="2"/>
      <c r="W256" s="2"/>
    </row>
    <row r="257" spans="1:23" ht="16.5" thickBot="1" x14ac:dyDescent="0.35">
      <c r="A257" s="2"/>
      <c r="B257" s="1" t="s">
        <v>55</v>
      </c>
      <c r="C257" s="1" t="s">
        <v>90</v>
      </c>
      <c r="D257" s="2"/>
      <c r="E257" s="2"/>
      <c r="F257" s="2"/>
      <c r="G257" s="2"/>
      <c r="H257" s="2"/>
      <c r="I257" s="62"/>
      <c r="J257" s="2"/>
      <c r="K257" s="2"/>
      <c r="L257" s="2"/>
      <c r="M257" s="2"/>
      <c r="N257" s="2"/>
      <c r="O257" s="62"/>
      <c r="P257" s="62"/>
      <c r="Q257" s="62"/>
      <c r="R257" s="62"/>
      <c r="S257" s="62"/>
      <c r="T257" s="2"/>
      <c r="U257" s="2"/>
      <c r="V257" s="2"/>
      <c r="W257" s="2"/>
    </row>
    <row r="258" spans="1:23" ht="16.5" thickTop="1" x14ac:dyDescent="0.3">
      <c r="A258" s="262" t="s">
        <v>0</v>
      </c>
      <c r="B258" s="265" t="s">
        <v>1</v>
      </c>
      <c r="C258" s="268" t="s">
        <v>40</v>
      </c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70"/>
      <c r="U258" s="277" t="s">
        <v>46</v>
      </c>
      <c r="V258" s="271"/>
      <c r="W258" s="272"/>
    </row>
    <row r="259" spans="1:23" ht="15.75" x14ac:dyDescent="0.3">
      <c r="A259" s="263"/>
      <c r="B259" s="266"/>
      <c r="C259" s="259" t="s">
        <v>41</v>
      </c>
      <c r="D259" s="260"/>
      <c r="E259" s="261"/>
      <c r="F259" s="259" t="s">
        <v>42</v>
      </c>
      <c r="G259" s="260"/>
      <c r="H259" s="261"/>
      <c r="I259" s="259" t="s">
        <v>43</v>
      </c>
      <c r="J259" s="260"/>
      <c r="K259" s="261"/>
      <c r="L259" s="259" t="s">
        <v>44</v>
      </c>
      <c r="M259" s="260"/>
      <c r="N259" s="261"/>
      <c r="O259" s="279" t="s">
        <v>2</v>
      </c>
      <c r="P259" s="280"/>
      <c r="Q259" s="281"/>
      <c r="R259" s="259" t="s">
        <v>45</v>
      </c>
      <c r="S259" s="260"/>
      <c r="T259" s="261"/>
      <c r="U259" s="278"/>
      <c r="V259" s="273"/>
      <c r="W259" s="274"/>
    </row>
    <row r="260" spans="1:23" ht="16.5" thickBot="1" x14ac:dyDescent="0.35">
      <c r="A260" s="264"/>
      <c r="B260" s="267"/>
      <c r="C260" s="43" t="s">
        <v>47</v>
      </c>
      <c r="D260" s="44" t="s">
        <v>48</v>
      </c>
      <c r="E260" s="45" t="s">
        <v>103</v>
      </c>
      <c r="F260" s="43" t="s">
        <v>47</v>
      </c>
      <c r="G260" s="44" t="s">
        <v>48</v>
      </c>
      <c r="H260" s="45" t="s">
        <v>103</v>
      </c>
      <c r="I260" s="55" t="s">
        <v>47</v>
      </c>
      <c r="J260" s="44" t="s">
        <v>48</v>
      </c>
      <c r="K260" s="45" t="s">
        <v>103</v>
      </c>
      <c r="L260" s="43" t="s">
        <v>47</v>
      </c>
      <c r="M260" s="44" t="s">
        <v>48</v>
      </c>
      <c r="N260" s="45" t="s">
        <v>103</v>
      </c>
      <c r="O260" s="55" t="s">
        <v>47</v>
      </c>
      <c r="P260" s="75" t="s">
        <v>48</v>
      </c>
      <c r="Q260" s="99" t="s">
        <v>103</v>
      </c>
      <c r="R260" s="55" t="s">
        <v>47</v>
      </c>
      <c r="S260" s="75" t="s">
        <v>48</v>
      </c>
      <c r="T260" s="45" t="s">
        <v>103</v>
      </c>
      <c r="U260" s="43" t="s">
        <v>47</v>
      </c>
      <c r="V260" s="44" t="s">
        <v>48</v>
      </c>
      <c r="W260" s="45" t="s">
        <v>103</v>
      </c>
    </row>
    <row r="261" spans="1:23" ht="17.25" thickTop="1" thickBot="1" x14ac:dyDescent="0.35">
      <c r="A261" s="3" t="s">
        <v>3</v>
      </c>
      <c r="B261" s="20" t="s">
        <v>4</v>
      </c>
      <c r="C261" s="3" t="s">
        <v>5</v>
      </c>
      <c r="D261" s="4" t="s">
        <v>6</v>
      </c>
      <c r="E261" s="20" t="s">
        <v>7</v>
      </c>
      <c r="F261" s="3" t="s">
        <v>8</v>
      </c>
      <c r="G261" s="4" t="s">
        <v>9</v>
      </c>
      <c r="H261" s="5" t="s">
        <v>10</v>
      </c>
      <c r="I261" s="72" t="s">
        <v>11</v>
      </c>
      <c r="J261" s="4" t="s">
        <v>12</v>
      </c>
      <c r="K261" s="20" t="s">
        <v>13</v>
      </c>
      <c r="L261" s="3" t="s">
        <v>14</v>
      </c>
      <c r="M261" s="4" t="s">
        <v>15</v>
      </c>
      <c r="N261" s="5" t="s">
        <v>16</v>
      </c>
      <c r="O261" s="72" t="s">
        <v>17</v>
      </c>
      <c r="P261" s="76" t="s">
        <v>18</v>
      </c>
      <c r="Q261" s="100" t="s">
        <v>19</v>
      </c>
      <c r="R261" s="56" t="s">
        <v>20</v>
      </c>
      <c r="S261" s="76" t="s">
        <v>21</v>
      </c>
      <c r="T261" s="5" t="s">
        <v>22</v>
      </c>
      <c r="U261" s="29" t="s">
        <v>49</v>
      </c>
      <c r="V261" s="4" t="s">
        <v>50</v>
      </c>
      <c r="W261" s="5" t="s">
        <v>51</v>
      </c>
    </row>
    <row r="262" spans="1:23" ht="16.5" thickTop="1" x14ac:dyDescent="0.3">
      <c r="A262" s="6" t="s">
        <v>3</v>
      </c>
      <c r="B262" s="21" t="s">
        <v>23</v>
      </c>
      <c r="C262" s="88">
        <v>0</v>
      </c>
      <c r="D262" s="89">
        <v>0</v>
      </c>
      <c r="E262" s="7">
        <f>3.5*D262</f>
        <v>0</v>
      </c>
      <c r="F262" s="87">
        <v>0</v>
      </c>
      <c r="G262" s="145">
        <v>0</v>
      </c>
      <c r="H262" s="7">
        <f>3.5*G262</f>
        <v>0</v>
      </c>
      <c r="I262" s="67">
        <v>0</v>
      </c>
      <c r="J262" s="165">
        <v>0</v>
      </c>
      <c r="K262" s="7">
        <f>3.5*J262</f>
        <v>0</v>
      </c>
      <c r="L262" s="172">
        <v>0</v>
      </c>
      <c r="M262" s="173">
        <v>0</v>
      </c>
      <c r="N262" s="7">
        <f>3.5*M262</f>
        <v>0</v>
      </c>
      <c r="O262" s="182">
        <v>0</v>
      </c>
      <c r="P262" s="104">
        <v>0</v>
      </c>
      <c r="Q262" s="67">
        <f>3.5*P262</f>
        <v>0</v>
      </c>
      <c r="R262" s="105">
        <v>0</v>
      </c>
      <c r="S262" s="106">
        <v>0</v>
      </c>
      <c r="T262" s="7">
        <f>3.5*S262</f>
        <v>0</v>
      </c>
      <c r="U262" s="38">
        <f>C262+F262+I262+L262+O262+R262</f>
        <v>0</v>
      </c>
      <c r="V262" s="41">
        <f>D262+G262+J262+M262+P262+S262</f>
        <v>0</v>
      </c>
      <c r="W262" s="35">
        <f>E262+H262+K262+N262+Q262+T262</f>
        <v>0</v>
      </c>
    </row>
    <row r="263" spans="1:23" ht="15.75" x14ac:dyDescent="0.3">
      <c r="A263" s="8" t="s">
        <v>4</v>
      </c>
      <c r="B263" s="22" t="s">
        <v>29</v>
      </c>
      <c r="C263" s="88">
        <v>0</v>
      </c>
      <c r="D263" s="89">
        <v>0</v>
      </c>
      <c r="E263" s="7">
        <f t="shared" ref="E263:E282" si="87">3.5*D263</f>
        <v>0</v>
      </c>
      <c r="F263" s="87">
        <v>0</v>
      </c>
      <c r="G263" s="145">
        <v>0</v>
      </c>
      <c r="H263" s="7">
        <f t="shared" ref="H263:H282" si="88">3.5*G263</f>
        <v>0</v>
      </c>
      <c r="I263" s="67">
        <v>0</v>
      </c>
      <c r="J263" s="165">
        <v>0</v>
      </c>
      <c r="K263" s="7">
        <f t="shared" ref="K263:K282" si="89">3.5*J263</f>
        <v>0</v>
      </c>
      <c r="L263" s="172">
        <v>0</v>
      </c>
      <c r="M263" s="173">
        <v>0</v>
      </c>
      <c r="N263" s="7">
        <f t="shared" ref="N263:N282" si="90">3.5*M263</f>
        <v>0</v>
      </c>
      <c r="O263" s="182">
        <v>0</v>
      </c>
      <c r="P263" s="104">
        <v>0</v>
      </c>
      <c r="Q263" s="67">
        <f t="shared" ref="Q263:Q282" si="91">3.5*P263</f>
        <v>0</v>
      </c>
      <c r="R263" s="105">
        <v>0</v>
      </c>
      <c r="S263" s="106">
        <v>0</v>
      </c>
      <c r="T263" s="7">
        <f t="shared" ref="T263:T282" si="92">3.5*S263</f>
        <v>0</v>
      </c>
      <c r="U263" s="25">
        <f t="shared" ref="U263:W282" si="93">C263+F263+I263+L263+O263+R263</f>
        <v>0</v>
      </c>
      <c r="V263" s="30">
        <f t="shared" si="93"/>
        <v>0</v>
      </c>
      <c r="W263" s="35">
        <f t="shared" si="93"/>
        <v>0</v>
      </c>
    </row>
    <row r="264" spans="1:23" ht="15.75" x14ac:dyDescent="0.3">
      <c r="A264" s="8" t="s">
        <v>5</v>
      </c>
      <c r="B264" s="22" t="s">
        <v>30</v>
      </c>
      <c r="C264" s="88">
        <v>0</v>
      </c>
      <c r="D264" s="89">
        <v>0</v>
      </c>
      <c r="E264" s="7">
        <f t="shared" si="87"/>
        <v>0</v>
      </c>
      <c r="F264" s="87">
        <v>0</v>
      </c>
      <c r="G264" s="145">
        <v>0</v>
      </c>
      <c r="H264" s="7">
        <f t="shared" si="88"/>
        <v>0</v>
      </c>
      <c r="I264" s="67">
        <v>0</v>
      </c>
      <c r="J264" s="165">
        <v>0</v>
      </c>
      <c r="K264" s="7">
        <f t="shared" si="89"/>
        <v>0</v>
      </c>
      <c r="L264" s="172">
        <v>0</v>
      </c>
      <c r="M264" s="173">
        <v>0</v>
      </c>
      <c r="N264" s="7">
        <f t="shared" si="90"/>
        <v>0</v>
      </c>
      <c r="O264" s="182">
        <v>0</v>
      </c>
      <c r="P264" s="104">
        <v>0</v>
      </c>
      <c r="Q264" s="67">
        <f t="shared" si="91"/>
        <v>0</v>
      </c>
      <c r="R264" s="105">
        <v>0</v>
      </c>
      <c r="S264" s="106">
        <v>0</v>
      </c>
      <c r="T264" s="7">
        <f t="shared" si="92"/>
        <v>0</v>
      </c>
      <c r="U264" s="25">
        <f t="shared" si="93"/>
        <v>0</v>
      </c>
      <c r="V264" s="30">
        <f t="shared" si="93"/>
        <v>0</v>
      </c>
      <c r="W264" s="35">
        <f t="shared" si="93"/>
        <v>0</v>
      </c>
    </row>
    <row r="265" spans="1:23" ht="15.75" x14ac:dyDescent="0.3">
      <c r="A265" s="8" t="s">
        <v>6</v>
      </c>
      <c r="B265" s="22" t="s">
        <v>38</v>
      </c>
      <c r="C265" s="88">
        <v>0</v>
      </c>
      <c r="D265" s="89">
        <v>0</v>
      </c>
      <c r="E265" s="7">
        <f t="shared" si="87"/>
        <v>0</v>
      </c>
      <c r="F265" s="87">
        <v>0</v>
      </c>
      <c r="G265" s="145">
        <v>0</v>
      </c>
      <c r="H265" s="7">
        <f t="shared" si="88"/>
        <v>0</v>
      </c>
      <c r="I265" s="67">
        <v>0</v>
      </c>
      <c r="J265" s="165">
        <v>0</v>
      </c>
      <c r="K265" s="7">
        <f t="shared" si="89"/>
        <v>0</v>
      </c>
      <c r="L265" s="172">
        <v>0</v>
      </c>
      <c r="M265" s="173">
        <v>0</v>
      </c>
      <c r="N265" s="7">
        <f t="shared" si="90"/>
        <v>0</v>
      </c>
      <c r="O265" s="182">
        <v>0</v>
      </c>
      <c r="P265" s="104">
        <v>0</v>
      </c>
      <c r="Q265" s="67">
        <f t="shared" si="91"/>
        <v>0</v>
      </c>
      <c r="R265" s="105">
        <v>0</v>
      </c>
      <c r="S265" s="106">
        <v>0</v>
      </c>
      <c r="T265" s="7">
        <f t="shared" si="92"/>
        <v>0</v>
      </c>
      <c r="U265" s="25">
        <f t="shared" si="93"/>
        <v>0</v>
      </c>
      <c r="V265" s="30">
        <f t="shared" si="93"/>
        <v>0</v>
      </c>
      <c r="W265" s="35">
        <f t="shared" si="93"/>
        <v>0</v>
      </c>
    </row>
    <row r="266" spans="1:23" ht="15.75" x14ac:dyDescent="0.3">
      <c r="A266" s="8" t="s">
        <v>7</v>
      </c>
      <c r="B266" s="22" t="s">
        <v>36</v>
      </c>
      <c r="C266" s="88">
        <v>0</v>
      </c>
      <c r="D266" s="89">
        <v>0</v>
      </c>
      <c r="E266" s="7">
        <f t="shared" si="87"/>
        <v>0</v>
      </c>
      <c r="F266" s="87">
        <v>0</v>
      </c>
      <c r="G266" s="145">
        <v>0</v>
      </c>
      <c r="H266" s="7">
        <f t="shared" si="88"/>
        <v>0</v>
      </c>
      <c r="I266" s="67">
        <v>0</v>
      </c>
      <c r="J266" s="165">
        <v>0</v>
      </c>
      <c r="K266" s="7">
        <f t="shared" si="89"/>
        <v>0</v>
      </c>
      <c r="L266" s="172">
        <v>0</v>
      </c>
      <c r="M266" s="173">
        <v>0</v>
      </c>
      <c r="N266" s="7">
        <f t="shared" si="90"/>
        <v>0</v>
      </c>
      <c r="O266" s="182">
        <v>0</v>
      </c>
      <c r="P266" s="104">
        <v>0</v>
      </c>
      <c r="Q266" s="67">
        <f t="shared" si="91"/>
        <v>0</v>
      </c>
      <c r="R266" s="105">
        <v>0</v>
      </c>
      <c r="S266" s="106">
        <v>0</v>
      </c>
      <c r="T266" s="7">
        <f t="shared" si="92"/>
        <v>0</v>
      </c>
      <c r="U266" s="25">
        <f t="shared" si="93"/>
        <v>0</v>
      </c>
      <c r="V266" s="30">
        <f t="shared" si="93"/>
        <v>0</v>
      </c>
      <c r="W266" s="35">
        <f t="shared" si="93"/>
        <v>0</v>
      </c>
    </row>
    <row r="267" spans="1:23" ht="15.75" x14ac:dyDescent="0.3">
      <c r="A267" s="8" t="s">
        <v>8</v>
      </c>
      <c r="B267" s="22" t="s">
        <v>24</v>
      </c>
      <c r="C267" s="88">
        <v>0</v>
      </c>
      <c r="D267" s="89">
        <v>0</v>
      </c>
      <c r="E267" s="7">
        <f t="shared" si="87"/>
        <v>0</v>
      </c>
      <c r="F267" s="87">
        <v>0</v>
      </c>
      <c r="G267" s="145">
        <v>0</v>
      </c>
      <c r="H267" s="7">
        <f t="shared" si="88"/>
        <v>0</v>
      </c>
      <c r="I267" s="67">
        <v>0</v>
      </c>
      <c r="J267" s="165">
        <v>0</v>
      </c>
      <c r="K267" s="7">
        <f t="shared" si="89"/>
        <v>0</v>
      </c>
      <c r="L267" s="172">
        <v>0</v>
      </c>
      <c r="M267" s="173">
        <v>0</v>
      </c>
      <c r="N267" s="7">
        <f t="shared" si="90"/>
        <v>0</v>
      </c>
      <c r="O267" s="182">
        <v>0</v>
      </c>
      <c r="P267" s="104">
        <v>0</v>
      </c>
      <c r="Q267" s="67">
        <f t="shared" si="91"/>
        <v>0</v>
      </c>
      <c r="R267" s="105">
        <v>0</v>
      </c>
      <c r="S267" s="106">
        <v>0</v>
      </c>
      <c r="T267" s="7">
        <f t="shared" si="92"/>
        <v>0</v>
      </c>
      <c r="U267" s="25">
        <f t="shared" si="93"/>
        <v>0</v>
      </c>
      <c r="V267" s="30">
        <f t="shared" si="93"/>
        <v>0</v>
      </c>
      <c r="W267" s="35">
        <f t="shared" si="93"/>
        <v>0</v>
      </c>
    </row>
    <row r="268" spans="1:23" ht="15.75" x14ac:dyDescent="0.3">
      <c r="A268" s="8" t="s">
        <v>9</v>
      </c>
      <c r="B268" s="22" t="s">
        <v>96</v>
      </c>
      <c r="C268" s="88">
        <v>0</v>
      </c>
      <c r="D268" s="89">
        <v>0</v>
      </c>
      <c r="E268" s="7">
        <f t="shared" si="87"/>
        <v>0</v>
      </c>
      <c r="F268" s="87">
        <v>0</v>
      </c>
      <c r="G268" s="145">
        <v>0</v>
      </c>
      <c r="H268" s="7">
        <f t="shared" si="88"/>
        <v>0</v>
      </c>
      <c r="I268" s="67">
        <v>0</v>
      </c>
      <c r="J268" s="165">
        <v>0</v>
      </c>
      <c r="K268" s="7">
        <f t="shared" si="89"/>
        <v>0</v>
      </c>
      <c r="L268" s="172">
        <v>0</v>
      </c>
      <c r="M268" s="173">
        <v>0</v>
      </c>
      <c r="N268" s="7">
        <f t="shared" si="90"/>
        <v>0</v>
      </c>
      <c r="O268" s="182">
        <v>0</v>
      </c>
      <c r="P268" s="104">
        <v>0</v>
      </c>
      <c r="Q268" s="67">
        <f t="shared" si="91"/>
        <v>0</v>
      </c>
      <c r="R268" s="105">
        <v>0</v>
      </c>
      <c r="S268" s="106">
        <v>0</v>
      </c>
      <c r="T268" s="7">
        <f t="shared" si="92"/>
        <v>0</v>
      </c>
      <c r="U268" s="25">
        <f t="shared" si="93"/>
        <v>0</v>
      </c>
      <c r="V268" s="30">
        <f t="shared" si="93"/>
        <v>0</v>
      </c>
      <c r="W268" s="35">
        <f t="shared" si="93"/>
        <v>0</v>
      </c>
    </row>
    <row r="269" spans="1:23" ht="15.75" x14ac:dyDescent="0.3">
      <c r="A269" s="8" t="s">
        <v>10</v>
      </c>
      <c r="B269" s="22" t="s">
        <v>97</v>
      </c>
      <c r="C269" s="88">
        <v>0</v>
      </c>
      <c r="D269" s="89">
        <v>0</v>
      </c>
      <c r="E269" s="7">
        <f t="shared" si="87"/>
        <v>0</v>
      </c>
      <c r="F269" s="87">
        <v>0</v>
      </c>
      <c r="G269" s="145">
        <v>0</v>
      </c>
      <c r="H269" s="7">
        <f t="shared" si="88"/>
        <v>0</v>
      </c>
      <c r="I269" s="67">
        <v>0</v>
      </c>
      <c r="J269" s="165">
        <v>0</v>
      </c>
      <c r="K269" s="7">
        <f t="shared" si="89"/>
        <v>0</v>
      </c>
      <c r="L269" s="172">
        <v>0</v>
      </c>
      <c r="M269" s="173">
        <v>0</v>
      </c>
      <c r="N269" s="7">
        <f t="shared" si="90"/>
        <v>0</v>
      </c>
      <c r="O269" s="182">
        <v>0</v>
      </c>
      <c r="P269" s="104">
        <v>0</v>
      </c>
      <c r="Q269" s="67">
        <f t="shared" si="91"/>
        <v>0</v>
      </c>
      <c r="R269" s="105">
        <v>0</v>
      </c>
      <c r="S269" s="106">
        <v>0</v>
      </c>
      <c r="T269" s="7">
        <f t="shared" si="92"/>
        <v>0</v>
      </c>
      <c r="U269" s="25">
        <f t="shared" si="93"/>
        <v>0</v>
      </c>
      <c r="V269" s="30">
        <f t="shared" si="93"/>
        <v>0</v>
      </c>
      <c r="W269" s="35">
        <f t="shared" si="93"/>
        <v>0</v>
      </c>
    </row>
    <row r="270" spans="1:23" ht="15.75" x14ac:dyDescent="0.3">
      <c r="A270" s="8" t="s">
        <v>11</v>
      </c>
      <c r="B270" s="22" t="s">
        <v>33</v>
      </c>
      <c r="C270" s="88">
        <v>0</v>
      </c>
      <c r="D270" s="89">
        <v>0</v>
      </c>
      <c r="E270" s="7">
        <f t="shared" si="87"/>
        <v>0</v>
      </c>
      <c r="F270" s="87">
        <v>0</v>
      </c>
      <c r="G270" s="145">
        <v>0</v>
      </c>
      <c r="H270" s="7">
        <f t="shared" si="88"/>
        <v>0</v>
      </c>
      <c r="I270" s="67">
        <v>0</v>
      </c>
      <c r="J270" s="165">
        <v>0</v>
      </c>
      <c r="K270" s="7">
        <f t="shared" si="89"/>
        <v>0</v>
      </c>
      <c r="L270" s="172">
        <v>0</v>
      </c>
      <c r="M270" s="173">
        <v>0</v>
      </c>
      <c r="N270" s="7">
        <f t="shared" si="90"/>
        <v>0</v>
      </c>
      <c r="O270" s="182">
        <v>0</v>
      </c>
      <c r="P270" s="104">
        <v>0</v>
      </c>
      <c r="Q270" s="67">
        <f t="shared" si="91"/>
        <v>0</v>
      </c>
      <c r="R270" s="105">
        <v>0</v>
      </c>
      <c r="S270" s="106">
        <v>0</v>
      </c>
      <c r="T270" s="7">
        <f t="shared" si="92"/>
        <v>0</v>
      </c>
      <c r="U270" s="25">
        <f t="shared" si="93"/>
        <v>0</v>
      </c>
      <c r="V270" s="30">
        <f t="shared" si="93"/>
        <v>0</v>
      </c>
      <c r="W270" s="35">
        <f t="shared" si="93"/>
        <v>0</v>
      </c>
    </row>
    <row r="271" spans="1:23" ht="15.75" x14ac:dyDescent="0.3">
      <c r="A271" s="8" t="s">
        <v>12</v>
      </c>
      <c r="B271" s="22" t="s">
        <v>27</v>
      </c>
      <c r="C271" s="88">
        <v>1</v>
      </c>
      <c r="D271" s="89">
        <v>14</v>
      </c>
      <c r="E271" s="7">
        <f t="shared" si="87"/>
        <v>49</v>
      </c>
      <c r="F271" s="87">
        <v>0</v>
      </c>
      <c r="G271" s="145">
        <v>0</v>
      </c>
      <c r="H271" s="7">
        <f t="shared" si="88"/>
        <v>0</v>
      </c>
      <c r="I271" s="67">
        <v>0</v>
      </c>
      <c r="J271" s="165">
        <v>2</v>
      </c>
      <c r="K271" s="7">
        <f t="shared" si="89"/>
        <v>7</v>
      </c>
      <c r="L271" s="172">
        <v>0</v>
      </c>
      <c r="M271" s="173">
        <v>0</v>
      </c>
      <c r="N271" s="7">
        <f t="shared" si="90"/>
        <v>0</v>
      </c>
      <c r="O271" s="182">
        <v>0</v>
      </c>
      <c r="P271" s="104"/>
      <c r="Q271" s="67">
        <f t="shared" si="91"/>
        <v>0</v>
      </c>
      <c r="R271" s="105">
        <v>0</v>
      </c>
      <c r="S271" s="106">
        <v>0</v>
      </c>
      <c r="T271" s="7">
        <f t="shared" si="92"/>
        <v>0</v>
      </c>
      <c r="U271" s="25">
        <f t="shared" si="93"/>
        <v>1</v>
      </c>
      <c r="V271" s="30">
        <f t="shared" si="93"/>
        <v>16</v>
      </c>
      <c r="W271" s="35">
        <f t="shared" si="93"/>
        <v>56</v>
      </c>
    </row>
    <row r="272" spans="1:23" ht="15.75" x14ac:dyDescent="0.3">
      <c r="A272" s="8" t="s">
        <v>13</v>
      </c>
      <c r="B272" s="22" t="s">
        <v>31</v>
      </c>
      <c r="C272" s="88">
        <v>0</v>
      </c>
      <c r="D272" s="89">
        <v>4</v>
      </c>
      <c r="E272" s="7">
        <f t="shared" si="87"/>
        <v>14</v>
      </c>
      <c r="F272" s="87">
        <v>0</v>
      </c>
      <c r="G272" s="145">
        <v>40</v>
      </c>
      <c r="H272" s="7">
        <f t="shared" si="88"/>
        <v>140</v>
      </c>
      <c r="I272" s="67">
        <v>0</v>
      </c>
      <c r="J272" s="165">
        <v>3</v>
      </c>
      <c r="K272" s="7">
        <f t="shared" si="89"/>
        <v>10.5</v>
      </c>
      <c r="L272" s="172">
        <v>0</v>
      </c>
      <c r="M272" s="173">
        <v>0</v>
      </c>
      <c r="N272" s="7">
        <f t="shared" si="90"/>
        <v>0</v>
      </c>
      <c r="O272" s="182">
        <v>0</v>
      </c>
      <c r="P272" s="104">
        <v>0</v>
      </c>
      <c r="Q272" s="67">
        <f t="shared" si="91"/>
        <v>0</v>
      </c>
      <c r="R272" s="105">
        <v>0</v>
      </c>
      <c r="S272" s="106">
        <v>0</v>
      </c>
      <c r="T272" s="7">
        <f t="shared" si="92"/>
        <v>0</v>
      </c>
      <c r="U272" s="25">
        <f t="shared" si="93"/>
        <v>0</v>
      </c>
      <c r="V272" s="30">
        <f t="shared" si="93"/>
        <v>47</v>
      </c>
      <c r="W272" s="35">
        <f t="shared" si="93"/>
        <v>164.5</v>
      </c>
    </row>
    <row r="273" spans="1:23" ht="15.75" x14ac:dyDescent="0.3">
      <c r="A273" s="8" t="s">
        <v>14</v>
      </c>
      <c r="B273" s="22" t="s">
        <v>32</v>
      </c>
      <c r="C273" s="88">
        <v>1</v>
      </c>
      <c r="D273" s="89">
        <v>5</v>
      </c>
      <c r="E273" s="7">
        <f t="shared" si="87"/>
        <v>17.5</v>
      </c>
      <c r="F273" s="87">
        <v>0</v>
      </c>
      <c r="G273" s="145">
        <v>5</v>
      </c>
      <c r="H273" s="7">
        <f t="shared" si="88"/>
        <v>17.5</v>
      </c>
      <c r="I273" s="67">
        <v>0</v>
      </c>
      <c r="J273" s="165">
        <v>0</v>
      </c>
      <c r="K273" s="7">
        <f t="shared" si="89"/>
        <v>0</v>
      </c>
      <c r="L273" s="172">
        <v>3</v>
      </c>
      <c r="M273" s="173">
        <v>4</v>
      </c>
      <c r="N273" s="7">
        <f t="shared" si="90"/>
        <v>14</v>
      </c>
      <c r="O273" s="182">
        <v>5</v>
      </c>
      <c r="P273" s="104">
        <v>0</v>
      </c>
      <c r="Q273" s="67">
        <f t="shared" si="91"/>
        <v>0</v>
      </c>
      <c r="R273" s="105">
        <v>0</v>
      </c>
      <c r="S273" s="106">
        <v>0</v>
      </c>
      <c r="T273" s="7">
        <f t="shared" si="92"/>
        <v>0</v>
      </c>
      <c r="U273" s="25">
        <f t="shared" si="93"/>
        <v>9</v>
      </c>
      <c r="V273" s="30">
        <f t="shared" si="93"/>
        <v>14</v>
      </c>
      <c r="W273" s="35">
        <f t="shared" si="93"/>
        <v>49</v>
      </c>
    </row>
    <row r="274" spans="1:23" ht="15.75" x14ac:dyDescent="0.3">
      <c r="A274" s="8" t="s">
        <v>15</v>
      </c>
      <c r="B274" s="22" t="s">
        <v>98</v>
      </c>
      <c r="C274" s="88">
        <v>0</v>
      </c>
      <c r="D274" s="89">
        <v>0</v>
      </c>
      <c r="E274" s="7">
        <f t="shared" si="87"/>
        <v>0</v>
      </c>
      <c r="F274" s="87">
        <v>0</v>
      </c>
      <c r="G274" s="145">
        <v>0</v>
      </c>
      <c r="H274" s="7">
        <f t="shared" si="88"/>
        <v>0</v>
      </c>
      <c r="I274" s="67">
        <v>0</v>
      </c>
      <c r="J274" s="165">
        <v>0</v>
      </c>
      <c r="K274" s="7">
        <f t="shared" si="89"/>
        <v>0</v>
      </c>
      <c r="L274" s="172">
        <v>0</v>
      </c>
      <c r="M274" s="173">
        <v>0</v>
      </c>
      <c r="N274" s="7">
        <f t="shared" si="90"/>
        <v>0</v>
      </c>
      <c r="O274" s="182">
        <v>0</v>
      </c>
      <c r="P274" s="104">
        <v>0</v>
      </c>
      <c r="Q274" s="67">
        <f t="shared" si="91"/>
        <v>0</v>
      </c>
      <c r="R274" s="105">
        <v>0</v>
      </c>
      <c r="S274" s="106">
        <v>0</v>
      </c>
      <c r="T274" s="7">
        <f t="shared" si="92"/>
        <v>0</v>
      </c>
      <c r="U274" s="25">
        <f t="shared" si="93"/>
        <v>0</v>
      </c>
      <c r="V274" s="30">
        <f t="shared" si="93"/>
        <v>0</v>
      </c>
      <c r="W274" s="35">
        <f t="shared" si="93"/>
        <v>0</v>
      </c>
    </row>
    <row r="275" spans="1:23" ht="15.75" x14ac:dyDescent="0.3">
      <c r="A275" s="8" t="s">
        <v>16</v>
      </c>
      <c r="B275" s="22" t="s">
        <v>99</v>
      </c>
      <c r="C275" s="88">
        <v>0</v>
      </c>
      <c r="D275" s="89">
        <v>0</v>
      </c>
      <c r="E275" s="7">
        <f t="shared" si="87"/>
        <v>0</v>
      </c>
      <c r="F275" s="87">
        <v>0</v>
      </c>
      <c r="G275" s="145">
        <v>0</v>
      </c>
      <c r="H275" s="7">
        <f t="shared" si="88"/>
        <v>0</v>
      </c>
      <c r="I275" s="67">
        <v>0</v>
      </c>
      <c r="J275" s="165">
        <v>0</v>
      </c>
      <c r="K275" s="7">
        <f t="shared" si="89"/>
        <v>0</v>
      </c>
      <c r="L275" s="172">
        <v>0</v>
      </c>
      <c r="M275" s="173">
        <v>0</v>
      </c>
      <c r="N275" s="7">
        <f t="shared" si="90"/>
        <v>0</v>
      </c>
      <c r="O275" s="182">
        <v>0</v>
      </c>
      <c r="P275" s="104">
        <v>0</v>
      </c>
      <c r="Q275" s="67">
        <f t="shared" si="91"/>
        <v>0</v>
      </c>
      <c r="R275" s="105">
        <v>0</v>
      </c>
      <c r="S275" s="106">
        <v>0</v>
      </c>
      <c r="T275" s="7">
        <f t="shared" si="92"/>
        <v>0</v>
      </c>
      <c r="U275" s="25">
        <f>C275+F275+I275+L275+O275+R275</f>
        <v>0</v>
      </c>
      <c r="V275" s="30">
        <f t="shared" si="93"/>
        <v>0</v>
      </c>
      <c r="W275" s="35">
        <f t="shared" si="93"/>
        <v>0</v>
      </c>
    </row>
    <row r="276" spans="1:23" ht="15.75" x14ac:dyDescent="0.3">
      <c r="A276" s="8" t="s">
        <v>17</v>
      </c>
      <c r="B276" s="22" t="s">
        <v>26</v>
      </c>
      <c r="C276" s="88">
        <v>0</v>
      </c>
      <c r="D276" s="89">
        <v>0</v>
      </c>
      <c r="E276" s="7">
        <f t="shared" si="87"/>
        <v>0</v>
      </c>
      <c r="F276" s="87">
        <v>0</v>
      </c>
      <c r="G276" s="145">
        <v>0</v>
      </c>
      <c r="H276" s="7">
        <f t="shared" si="88"/>
        <v>0</v>
      </c>
      <c r="I276" s="67">
        <v>0</v>
      </c>
      <c r="J276" s="165">
        <v>0</v>
      </c>
      <c r="K276" s="7">
        <f t="shared" si="89"/>
        <v>0</v>
      </c>
      <c r="L276" s="172">
        <v>0</v>
      </c>
      <c r="M276" s="173">
        <v>0</v>
      </c>
      <c r="N276" s="7">
        <f t="shared" si="90"/>
        <v>0</v>
      </c>
      <c r="O276" s="182">
        <v>0</v>
      </c>
      <c r="P276" s="104">
        <v>0</v>
      </c>
      <c r="Q276" s="67">
        <f t="shared" si="91"/>
        <v>0</v>
      </c>
      <c r="R276" s="105">
        <v>0</v>
      </c>
      <c r="S276" s="106">
        <v>0</v>
      </c>
      <c r="T276" s="7">
        <f t="shared" si="92"/>
        <v>0</v>
      </c>
      <c r="U276" s="25">
        <f t="shared" si="93"/>
        <v>0</v>
      </c>
      <c r="V276" s="30">
        <f t="shared" si="93"/>
        <v>0</v>
      </c>
      <c r="W276" s="35">
        <f t="shared" si="93"/>
        <v>0</v>
      </c>
    </row>
    <row r="277" spans="1:23" ht="15.75" x14ac:dyDescent="0.3">
      <c r="A277" s="8" t="s">
        <v>18</v>
      </c>
      <c r="B277" s="22" t="s">
        <v>104</v>
      </c>
      <c r="C277" s="88">
        <v>0</v>
      </c>
      <c r="D277" s="89">
        <v>0</v>
      </c>
      <c r="E277" s="7">
        <f t="shared" si="87"/>
        <v>0</v>
      </c>
      <c r="F277" s="87">
        <v>0</v>
      </c>
      <c r="G277" s="145">
        <v>0</v>
      </c>
      <c r="H277" s="7">
        <f t="shared" si="88"/>
        <v>0</v>
      </c>
      <c r="I277" s="67">
        <v>0</v>
      </c>
      <c r="J277" s="165">
        <v>0</v>
      </c>
      <c r="K277" s="7">
        <f t="shared" si="89"/>
        <v>0</v>
      </c>
      <c r="L277" s="172">
        <v>0</v>
      </c>
      <c r="M277" s="173">
        <v>0</v>
      </c>
      <c r="N277" s="7">
        <f t="shared" si="90"/>
        <v>0</v>
      </c>
      <c r="O277" s="182">
        <v>0</v>
      </c>
      <c r="P277" s="104">
        <v>0</v>
      </c>
      <c r="Q277" s="67">
        <f t="shared" si="91"/>
        <v>0</v>
      </c>
      <c r="R277" s="105">
        <v>0</v>
      </c>
      <c r="S277" s="106">
        <v>0</v>
      </c>
      <c r="T277" s="7">
        <f t="shared" si="92"/>
        <v>0</v>
      </c>
      <c r="U277" s="25">
        <f t="shared" si="93"/>
        <v>0</v>
      </c>
      <c r="V277" s="30">
        <f t="shared" si="93"/>
        <v>0</v>
      </c>
      <c r="W277" s="35">
        <f t="shared" si="93"/>
        <v>0</v>
      </c>
    </row>
    <row r="278" spans="1:23" ht="15.75" x14ac:dyDescent="0.3">
      <c r="A278" s="8" t="s">
        <v>19</v>
      </c>
      <c r="B278" s="22" t="s">
        <v>34</v>
      </c>
      <c r="C278" s="88">
        <v>0</v>
      </c>
      <c r="D278" s="89">
        <v>0</v>
      </c>
      <c r="E278" s="7">
        <f t="shared" si="87"/>
        <v>0</v>
      </c>
      <c r="F278" s="87">
        <v>0</v>
      </c>
      <c r="G278" s="145">
        <v>0</v>
      </c>
      <c r="H278" s="7">
        <f t="shared" si="88"/>
        <v>0</v>
      </c>
      <c r="I278" s="67">
        <v>0</v>
      </c>
      <c r="J278" s="165">
        <v>0</v>
      </c>
      <c r="K278" s="7">
        <f t="shared" si="89"/>
        <v>0</v>
      </c>
      <c r="L278" s="172">
        <v>0</v>
      </c>
      <c r="M278" s="173">
        <v>0</v>
      </c>
      <c r="N278" s="7">
        <f t="shared" si="90"/>
        <v>0</v>
      </c>
      <c r="O278" s="182">
        <v>0</v>
      </c>
      <c r="P278" s="104">
        <v>0</v>
      </c>
      <c r="Q278" s="67">
        <f t="shared" si="91"/>
        <v>0</v>
      </c>
      <c r="R278" s="105">
        <v>0</v>
      </c>
      <c r="S278" s="106">
        <v>0</v>
      </c>
      <c r="T278" s="7">
        <f t="shared" si="92"/>
        <v>0</v>
      </c>
      <c r="U278" s="25">
        <f t="shared" si="93"/>
        <v>0</v>
      </c>
      <c r="V278" s="30">
        <f t="shared" si="93"/>
        <v>0</v>
      </c>
      <c r="W278" s="35">
        <f t="shared" si="93"/>
        <v>0</v>
      </c>
    </row>
    <row r="279" spans="1:23" ht="15.75" x14ac:dyDescent="0.3">
      <c r="A279" s="8" t="s">
        <v>20</v>
      </c>
      <c r="B279" s="22" t="s">
        <v>37</v>
      </c>
      <c r="C279" s="88">
        <v>2</v>
      </c>
      <c r="D279" s="89">
        <v>0</v>
      </c>
      <c r="E279" s="7">
        <f t="shared" si="87"/>
        <v>0</v>
      </c>
      <c r="F279" s="87">
        <v>0</v>
      </c>
      <c r="G279" s="145">
        <v>0</v>
      </c>
      <c r="H279" s="7">
        <f t="shared" si="88"/>
        <v>0</v>
      </c>
      <c r="I279" s="67">
        <v>0</v>
      </c>
      <c r="J279" s="165">
        <v>0</v>
      </c>
      <c r="K279" s="7">
        <f t="shared" si="89"/>
        <v>0</v>
      </c>
      <c r="L279" s="172">
        <v>0</v>
      </c>
      <c r="M279" s="173">
        <v>2</v>
      </c>
      <c r="N279" s="7">
        <f t="shared" si="90"/>
        <v>7</v>
      </c>
      <c r="O279" s="182">
        <v>0</v>
      </c>
      <c r="P279" s="104">
        <v>0</v>
      </c>
      <c r="Q279" s="67">
        <f t="shared" si="91"/>
        <v>0</v>
      </c>
      <c r="R279" s="105">
        <v>0</v>
      </c>
      <c r="S279" s="106">
        <v>0</v>
      </c>
      <c r="T279" s="7">
        <f t="shared" si="92"/>
        <v>0</v>
      </c>
      <c r="U279" s="25">
        <f t="shared" si="93"/>
        <v>2</v>
      </c>
      <c r="V279" s="30">
        <f t="shared" si="93"/>
        <v>2</v>
      </c>
      <c r="W279" s="35">
        <f t="shared" si="93"/>
        <v>7</v>
      </c>
    </row>
    <row r="280" spans="1:23" ht="15.75" x14ac:dyDescent="0.3">
      <c r="A280" s="8" t="s">
        <v>21</v>
      </c>
      <c r="B280" s="22" t="s">
        <v>28</v>
      </c>
      <c r="C280" s="88">
        <v>0</v>
      </c>
      <c r="D280" s="89">
        <v>0</v>
      </c>
      <c r="E280" s="7">
        <f t="shared" si="87"/>
        <v>0</v>
      </c>
      <c r="F280" s="87">
        <v>0</v>
      </c>
      <c r="G280" s="145">
        <v>0</v>
      </c>
      <c r="H280" s="7">
        <f t="shared" si="88"/>
        <v>0</v>
      </c>
      <c r="I280" s="67">
        <v>0</v>
      </c>
      <c r="J280" s="165">
        <v>0</v>
      </c>
      <c r="K280" s="7">
        <f t="shared" si="89"/>
        <v>0</v>
      </c>
      <c r="L280" s="172">
        <v>0</v>
      </c>
      <c r="M280" s="173">
        <v>0</v>
      </c>
      <c r="N280" s="7">
        <f t="shared" si="90"/>
        <v>0</v>
      </c>
      <c r="O280" s="182">
        <v>0</v>
      </c>
      <c r="P280" s="104">
        <v>0</v>
      </c>
      <c r="Q280" s="67">
        <f t="shared" si="91"/>
        <v>0</v>
      </c>
      <c r="R280" s="105">
        <v>0</v>
      </c>
      <c r="S280" s="106">
        <v>0</v>
      </c>
      <c r="T280" s="7">
        <f t="shared" si="92"/>
        <v>0</v>
      </c>
      <c r="U280" s="25">
        <f t="shared" si="93"/>
        <v>0</v>
      </c>
      <c r="V280" s="30">
        <f t="shared" si="93"/>
        <v>0</v>
      </c>
      <c r="W280" s="35">
        <f t="shared" si="93"/>
        <v>0</v>
      </c>
    </row>
    <row r="281" spans="1:23" ht="15.75" x14ac:dyDescent="0.3">
      <c r="A281" s="10">
        <v>20</v>
      </c>
      <c r="B281" s="22" t="s">
        <v>25</v>
      </c>
      <c r="C281" s="88">
        <v>0</v>
      </c>
      <c r="D281" s="89">
        <v>0</v>
      </c>
      <c r="E281" s="7">
        <f t="shared" si="87"/>
        <v>0</v>
      </c>
      <c r="F281" s="87">
        <v>0</v>
      </c>
      <c r="G281" s="145">
        <v>10</v>
      </c>
      <c r="H281" s="7">
        <f t="shared" si="88"/>
        <v>35</v>
      </c>
      <c r="I281" s="67">
        <v>0</v>
      </c>
      <c r="J281" s="165">
        <v>13</v>
      </c>
      <c r="K281" s="7">
        <f t="shared" si="89"/>
        <v>45.5</v>
      </c>
      <c r="L281" s="172">
        <v>0</v>
      </c>
      <c r="M281" s="173">
        <v>0</v>
      </c>
      <c r="N281" s="7">
        <f t="shared" si="90"/>
        <v>0</v>
      </c>
      <c r="O281" s="182">
        <v>0</v>
      </c>
      <c r="P281" s="104">
        <v>0</v>
      </c>
      <c r="Q281" s="67">
        <f t="shared" si="91"/>
        <v>0</v>
      </c>
      <c r="R281" s="105">
        <v>0</v>
      </c>
      <c r="S281" s="106">
        <v>0</v>
      </c>
      <c r="T281" s="7">
        <f t="shared" si="92"/>
        <v>0</v>
      </c>
      <c r="U281" s="25">
        <f>C281+F281+I281+L281+O281+R281</f>
        <v>0</v>
      </c>
      <c r="V281" s="30">
        <f t="shared" si="93"/>
        <v>23</v>
      </c>
      <c r="W281" s="35">
        <f t="shared" si="93"/>
        <v>80.5</v>
      </c>
    </row>
    <row r="282" spans="1:23" ht="16.5" thickBot="1" x14ac:dyDescent="0.35">
      <c r="A282" s="10">
        <v>21</v>
      </c>
      <c r="B282" s="22" t="s">
        <v>39</v>
      </c>
      <c r="C282" s="88">
        <v>1</v>
      </c>
      <c r="D282" s="89">
        <v>5</v>
      </c>
      <c r="E282" s="7">
        <f t="shared" si="87"/>
        <v>17.5</v>
      </c>
      <c r="F282" s="90">
        <v>0</v>
      </c>
      <c r="G282" s="145">
        <v>2</v>
      </c>
      <c r="H282" s="7">
        <f t="shared" si="88"/>
        <v>7</v>
      </c>
      <c r="I282" s="67">
        <v>0</v>
      </c>
      <c r="J282" s="165">
        <v>4</v>
      </c>
      <c r="K282" s="7">
        <f t="shared" si="89"/>
        <v>14</v>
      </c>
      <c r="L282" s="172">
        <v>0</v>
      </c>
      <c r="M282" s="173">
        <v>0</v>
      </c>
      <c r="N282" s="7">
        <f t="shared" si="90"/>
        <v>0</v>
      </c>
      <c r="O282" s="182">
        <v>1</v>
      </c>
      <c r="P282" s="104">
        <v>0</v>
      </c>
      <c r="Q282" s="67">
        <f t="shared" si="91"/>
        <v>0</v>
      </c>
      <c r="R282" s="105">
        <v>0</v>
      </c>
      <c r="S282" s="106">
        <v>0</v>
      </c>
      <c r="T282" s="7">
        <f t="shared" si="92"/>
        <v>0</v>
      </c>
      <c r="U282" s="25">
        <f t="shared" si="93"/>
        <v>2</v>
      </c>
      <c r="V282" s="30">
        <f t="shared" si="93"/>
        <v>11</v>
      </c>
      <c r="W282" s="35">
        <f t="shared" si="93"/>
        <v>38.5</v>
      </c>
    </row>
    <row r="283" spans="1:23" s="68" customFormat="1" ht="17.25" thickTop="1" thickBot="1" x14ac:dyDescent="0.35">
      <c r="A283" s="56"/>
      <c r="B283" s="91" t="s">
        <v>57</v>
      </c>
      <c r="C283" s="88">
        <v>0</v>
      </c>
      <c r="D283" s="89">
        <v>0</v>
      </c>
      <c r="E283" s="91">
        <f t="shared" ref="E283:W283" si="94">SUM(E262:E282)</f>
        <v>98</v>
      </c>
      <c r="F283" s="60">
        <f t="shared" si="94"/>
        <v>0</v>
      </c>
      <c r="G283" s="73">
        <f t="shared" si="94"/>
        <v>57</v>
      </c>
      <c r="H283" s="92">
        <f t="shared" si="94"/>
        <v>199.5</v>
      </c>
      <c r="I283" s="70">
        <f t="shared" si="94"/>
        <v>0</v>
      </c>
      <c r="J283" s="73">
        <f t="shared" si="94"/>
        <v>22</v>
      </c>
      <c r="K283" s="91">
        <f t="shared" si="94"/>
        <v>77</v>
      </c>
      <c r="L283" s="60">
        <f t="shared" si="94"/>
        <v>3</v>
      </c>
      <c r="M283" s="73">
        <f t="shared" si="94"/>
        <v>6</v>
      </c>
      <c r="N283" s="92">
        <f t="shared" si="94"/>
        <v>21</v>
      </c>
      <c r="O283" s="70">
        <f t="shared" si="94"/>
        <v>6</v>
      </c>
      <c r="P283" s="73">
        <f t="shared" si="94"/>
        <v>0</v>
      </c>
      <c r="Q283" s="91">
        <f t="shared" si="94"/>
        <v>0</v>
      </c>
      <c r="R283" s="60">
        <f t="shared" si="94"/>
        <v>0</v>
      </c>
      <c r="S283" s="73">
        <f t="shared" si="94"/>
        <v>0</v>
      </c>
      <c r="T283" s="91">
        <f t="shared" si="94"/>
        <v>0</v>
      </c>
      <c r="U283" s="60">
        <f t="shared" si="94"/>
        <v>14</v>
      </c>
      <c r="V283" s="73">
        <f t="shared" si="94"/>
        <v>113</v>
      </c>
      <c r="W283" s="92">
        <f t="shared" si="94"/>
        <v>395.5</v>
      </c>
    </row>
    <row r="284" spans="1:23" ht="16.5" thickTop="1" thickBot="1" x14ac:dyDescent="0.3">
      <c r="A284" s="17"/>
      <c r="B284" s="24" t="s">
        <v>58</v>
      </c>
      <c r="C284" s="88">
        <v>0</v>
      </c>
      <c r="D284" s="89">
        <v>0</v>
      </c>
      <c r="E284" s="24">
        <f>E283</f>
        <v>98</v>
      </c>
      <c r="F284" s="17">
        <f t="shared" ref="F284:T284" si="95">C284+F283</f>
        <v>0</v>
      </c>
      <c r="G284" s="18">
        <f t="shared" si="95"/>
        <v>57</v>
      </c>
      <c r="H284" s="19">
        <f t="shared" si="95"/>
        <v>297.5</v>
      </c>
      <c r="I284" s="61">
        <f t="shared" si="95"/>
        <v>0</v>
      </c>
      <c r="J284" s="18">
        <f t="shared" si="95"/>
        <v>79</v>
      </c>
      <c r="K284" s="19">
        <f t="shared" si="95"/>
        <v>374.5</v>
      </c>
      <c r="L284" s="17">
        <f t="shared" si="95"/>
        <v>3</v>
      </c>
      <c r="M284" s="18">
        <f t="shared" si="95"/>
        <v>85</v>
      </c>
      <c r="N284" s="19">
        <f t="shared" si="95"/>
        <v>395.5</v>
      </c>
      <c r="O284" s="61">
        <f t="shared" si="95"/>
        <v>9</v>
      </c>
      <c r="P284" s="79">
        <f t="shared" si="95"/>
        <v>85</v>
      </c>
      <c r="Q284" s="101">
        <f t="shared" si="95"/>
        <v>395.5</v>
      </c>
      <c r="R284" s="61">
        <f t="shared" si="95"/>
        <v>9</v>
      </c>
      <c r="S284" s="79">
        <f t="shared" si="95"/>
        <v>85</v>
      </c>
      <c r="T284" s="24">
        <f t="shared" si="95"/>
        <v>395.5</v>
      </c>
      <c r="U284" s="17"/>
      <c r="V284" s="18"/>
      <c r="W284" s="19"/>
    </row>
    <row r="285" spans="1:23" ht="16.5" thickTop="1" x14ac:dyDescent="0.3">
      <c r="A285" s="2"/>
      <c r="B285" s="2"/>
      <c r="C285" s="2"/>
      <c r="D285" s="2"/>
      <c r="E285" s="2"/>
      <c r="F285" s="2"/>
      <c r="G285" s="2"/>
      <c r="H285" s="2"/>
      <c r="I285" s="62"/>
      <c r="J285" s="2"/>
      <c r="K285" s="2"/>
      <c r="L285" s="2"/>
      <c r="M285" s="2"/>
      <c r="N285" s="2"/>
      <c r="O285" s="62"/>
      <c r="P285" s="62"/>
      <c r="Q285" s="62"/>
      <c r="R285" s="62"/>
      <c r="S285" s="62"/>
      <c r="T285" s="2"/>
      <c r="U285" s="2"/>
      <c r="V285" s="2"/>
      <c r="W285" s="2"/>
    </row>
    <row r="286" spans="1:23" ht="15.75" x14ac:dyDescent="0.3">
      <c r="A286" s="2"/>
      <c r="B286" s="2" t="s">
        <v>52</v>
      </c>
      <c r="C286" s="2" t="s">
        <v>53</v>
      </c>
      <c r="D286" s="2"/>
      <c r="E286" s="2"/>
      <c r="F286" s="2"/>
      <c r="G286" s="2"/>
      <c r="H286" s="2"/>
      <c r="I286" s="62"/>
      <c r="J286" s="2"/>
      <c r="K286" s="2"/>
      <c r="L286" s="2"/>
      <c r="M286" s="2"/>
      <c r="N286" s="2"/>
      <c r="O286" s="62"/>
      <c r="P286" s="62"/>
      <c r="Q286" s="62"/>
      <c r="R286" s="62"/>
      <c r="S286" s="62"/>
      <c r="T286" s="2"/>
      <c r="U286" s="2"/>
      <c r="V286" s="2"/>
      <c r="W286" s="2"/>
    </row>
    <row r="287" spans="1:23" ht="15.75" x14ac:dyDescent="0.3">
      <c r="A287" s="2"/>
      <c r="B287" s="2"/>
      <c r="C287" s="2" t="s">
        <v>54</v>
      </c>
      <c r="D287" s="2"/>
      <c r="E287" s="2"/>
      <c r="F287" s="2"/>
      <c r="G287" s="2"/>
      <c r="H287" s="2"/>
      <c r="I287" s="62"/>
      <c r="J287" s="2"/>
      <c r="K287" s="2"/>
      <c r="L287" s="2"/>
      <c r="M287" s="2"/>
      <c r="N287" s="2"/>
      <c r="O287" s="62"/>
      <c r="P287" s="62"/>
      <c r="Q287" s="62"/>
      <c r="R287" s="62"/>
      <c r="S287" s="62"/>
      <c r="T287" s="2"/>
      <c r="U287" s="2"/>
      <c r="V287" s="2"/>
      <c r="W287" s="2"/>
    </row>
    <row r="288" spans="1:23" ht="15.75" x14ac:dyDescent="0.3">
      <c r="A288" s="2"/>
      <c r="B288" s="2"/>
      <c r="C288" s="2" t="s">
        <v>105</v>
      </c>
      <c r="D288" s="2"/>
      <c r="E288" s="2"/>
      <c r="F288" s="2"/>
      <c r="G288" s="2"/>
      <c r="H288" s="2"/>
      <c r="I288" s="62"/>
      <c r="J288" s="2"/>
      <c r="K288" s="2"/>
      <c r="L288" s="2"/>
      <c r="M288" s="2"/>
      <c r="N288" s="2"/>
      <c r="O288" s="62"/>
      <c r="P288" s="62"/>
      <c r="Q288" s="62"/>
      <c r="R288" s="62"/>
      <c r="S288" s="62"/>
      <c r="T288" s="2"/>
      <c r="U288" s="2"/>
      <c r="V288" s="2"/>
      <c r="W288" s="2"/>
    </row>
    <row r="289" spans="1:23" ht="16.5" thickBot="1" x14ac:dyDescent="0.35">
      <c r="A289" s="2"/>
      <c r="B289" s="1" t="s">
        <v>55</v>
      </c>
      <c r="C289" s="1" t="s">
        <v>90</v>
      </c>
      <c r="D289" s="2"/>
      <c r="E289" s="2"/>
      <c r="F289" s="2"/>
      <c r="G289" s="2"/>
      <c r="H289" s="2"/>
      <c r="I289" s="62"/>
      <c r="J289" s="2"/>
      <c r="K289" s="2"/>
      <c r="L289" s="2"/>
      <c r="M289" s="2"/>
      <c r="N289" s="2"/>
      <c r="O289" s="62"/>
      <c r="P289" s="62"/>
      <c r="Q289" s="62"/>
      <c r="R289" s="62"/>
      <c r="S289" s="62"/>
      <c r="T289" s="2"/>
      <c r="U289" s="2"/>
      <c r="V289" s="2"/>
      <c r="W289" s="2"/>
    </row>
    <row r="290" spans="1:23" ht="16.5" thickTop="1" x14ac:dyDescent="0.3">
      <c r="A290" s="262" t="s">
        <v>0</v>
      </c>
      <c r="B290" s="265" t="s">
        <v>1</v>
      </c>
      <c r="C290" s="268" t="s">
        <v>40</v>
      </c>
      <c r="D290" s="269"/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70"/>
      <c r="U290" s="271" t="s">
        <v>61</v>
      </c>
      <c r="V290" s="271"/>
      <c r="W290" s="272"/>
    </row>
    <row r="291" spans="1:23" ht="15.75" x14ac:dyDescent="0.3">
      <c r="A291" s="263"/>
      <c r="B291" s="266"/>
      <c r="C291" s="259" t="s">
        <v>62</v>
      </c>
      <c r="D291" s="275"/>
      <c r="E291" s="275"/>
      <c r="F291" s="255" t="s">
        <v>63</v>
      </c>
      <c r="G291" s="256"/>
      <c r="H291" s="257"/>
      <c r="I291" s="256" t="s">
        <v>64</v>
      </c>
      <c r="J291" s="256"/>
      <c r="K291" s="256"/>
      <c r="L291" s="255" t="s">
        <v>65</v>
      </c>
      <c r="M291" s="256"/>
      <c r="N291" s="257"/>
      <c r="O291" s="276" t="s">
        <v>66</v>
      </c>
      <c r="P291" s="276"/>
      <c r="Q291" s="276"/>
      <c r="R291" s="255" t="s">
        <v>67</v>
      </c>
      <c r="S291" s="256"/>
      <c r="T291" s="257"/>
      <c r="U291" s="273"/>
      <c r="V291" s="273"/>
      <c r="W291" s="274"/>
    </row>
    <row r="292" spans="1:23" ht="16.5" thickBot="1" x14ac:dyDescent="0.35">
      <c r="A292" s="264"/>
      <c r="B292" s="267"/>
      <c r="C292" s="43" t="s">
        <v>47</v>
      </c>
      <c r="D292" s="44" t="s">
        <v>48</v>
      </c>
      <c r="E292" s="45" t="s">
        <v>103</v>
      </c>
      <c r="F292" s="43" t="s">
        <v>47</v>
      </c>
      <c r="G292" s="44" t="s">
        <v>48</v>
      </c>
      <c r="H292" s="45" t="s">
        <v>103</v>
      </c>
      <c r="I292" s="55" t="s">
        <v>47</v>
      </c>
      <c r="J292" s="44" t="s">
        <v>48</v>
      </c>
      <c r="K292" s="45" t="s">
        <v>103</v>
      </c>
      <c r="L292" s="43" t="s">
        <v>47</v>
      </c>
      <c r="M292" s="44" t="s">
        <v>48</v>
      </c>
      <c r="N292" s="45" t="s">
        <v>103</v>
      </c>
      <c r="O292" s="55" t="s">
        <v>47</v>
      </c>
      <c r="P292" s="75" t="s">
        <v>48</v>
      </c>
      <c r="Q292" s="99" t="s">
        <v>103</v>
      </c>
      <c r="R292" s="55" t="s">
        <v>47</v>
      </c>
      <c r="S292" s="75" t="s">
        <v>48</v>
      </c>
      <c r="T292" s="45" t="s">
        <v>103</v>
      </c>
      <c r="U292" s="43" t="s">
        <v>47</v>
      </c>
      <c r="V292" s="44" t="s">
        <v>48</v>
      </c>
      <c r="W292" s="45" t="s">
        <v>103</v>
      </c>
    </row>
    <row r="293" spans="1:23" ht="17.25" thickTop="1" thickBot="1" x14ac:dyDescent="0.35">
      <c r="A293" s="3" t="s">
        <v>3</v>
      </c>
      <c r="B293" s="20" t="s">
        <v>4</v>
      </c>
      <c r="C293" s="3" t="s">
        <v>68</v>
      </c>
      <c r="D293" s="4" t="s">
        <v>69</v>
      </c>
      <c r="E293" s="5" t="s">
        <v>70</v>
      </c>
      <c r="F293" s="3" t="s">
        <v>71</v>
      </c>
      <c r="G293" s="4" t="s">
        <v>72</v>
      </c>
      <c r="H293" s="5" t="s">
        <v>73</v>
      </c>
      <c r="I293" s="56" t="s">
        <v>74</v>
      </c>
      <c r="J293" s="4" t="s">
        <v>75</v>
      </c>
      <c r="K293" s="5" t="s">
        <v>76</v>
      </c>
      <c r="L293" s="3" t="s">
        <v>77</v>
      </c>
      <c r="M293" s="4" t="s">
        <v>78</v>
      </c>
      <c r="N293" s="5" t="s">
        <v>79</v>
      </c>
      <c r="O293" s="56" t="s">
        <v>80</v>
      </c>
      <c r="P293" s="76" t="s">
        <v>81</v>
      </c>
      <c r="Q293" s="103" t="s">
        <v>82</v>
      </c>
      <c r="R293" s="56" t="s">
        <v>83</v>
      </c>
      <c r="S293" s="76" t="s">
        <v>84</v>
      </c>
      <c r="T293" s="5" t="s">
        <v>85</v>
      </c>
      <c r="U293" s="3" t="s">
        <v>86</v>
      </c>
      <c r="V293" s="4" t="s">
        <v>87</v>
      </c>
      <c r="W293" s="5" t="s">
        <v>88</v>
      </c>
    </row>
    <row r="294" spans="1:23" ht="16.5" thickTop="1" x14ac:dyDescent="0.3">
      <c r="A294" s="6" t="s">
        <v>3</v>
      </c>
      <c r="B294" s="21" t="s">
        <v>23</v>
      </c>
      <c r="C294" s="196">
        <v>0</v>
      </c>
      <c r="D294" s="197">
        <v>0</v>
      </c>
      <c r="E294" s="7">
        <f>3.5*D294</f>
        <v>0</v>
      </c>
      <c r="F294" s="127"/>
      <c r="G294" s="128"/>
      <c r="H294" s="7">
        <f>3.5*G294</f>
        <v>0</v>
      </c>
      <c r="I294" s="130"/>
      <c r="J294" s="131"/>
      <c r="K294" s="7">
        <f>3.5*J294</f>
        <v>0</v>
      </c>
      <c r="L294" s="9"/>
      <c r="M294" s="9"/>
      <c r="N294" s="7">
        <f>3.5*M294</f>
        <v>0</v>
      </c>
      <c r="O294" s="64"/>
      <c r="P294" s="64"/>
      <c r="Q294" s="67">
        <f>3.5*P294</f>
        <v>0</v>
      </c>
      <c r="R294" s="67"/>
      <c r="S294" s="67"/>
      <c r="T294" s="7">
        <f>3.5*S294</f>
        <v>0</v>
      </c>
      <c r="U294" s="30">
        <f t="shared" ref="U294:U314" si="96">U262+C294+F294+I294+L294+O294+R294</f>
        <v>0</v>
      </c>
      <c r="V294" s="30">
        <f t="shared" ref="V294:V314" si="97">V262+D294+G294+J294+M294+P294+S294</f>
        <v>0</v>
      </c>
      <c r="W294" s="35">
        <f t="shared" ref="W294:W314" si="98">W262+E294+H294+K294+N294+Q294+T294</f>
        <v>0</v>
      </c>
    </row>
    <row r="295" spans="1:23" ht="15.75" x14ac:dyDescent="0.3">
      <c r="A295" s="8" t="s">
        <v>4</v>
      </c>
      <c r="B295" s="22" t="s">
        <v>29</v>
      </c>
      <c r="C295" s="196">
        <v>0</v>
      </c>
      <c r="D295" s="197">
        <v>0</v>
      </c>
      <c r="E295" s="7">
        <f t="shared" ref="E295:E314" si="99">3.5*D295</f>
        <v>0</v>
      </c>
      <c r="F295" s="127"/>
      <c r="G295" s="128"/>
      <c r="H295" s="7">
        <f t="shared" ref="H295:H314" si="100">3.5*G295</f>
        <v>0</v>
      </c>
      <c r="I295" s="130"/>
      <c r="J295" s="131"/>
      <c r="K295" s="7">
        <f t="shared" ref="K295:K314" si="101">3.5*J295</f>
        <v>0</v>
      </c>
      <c r="L295" s="9"/>
      <c r="M295" s="9"/>
      <c r="N295" s="7">
        <f t="shared" ref="N295:N314" si="102">3.5*M295</f>
        <v>0</v>
      </c>
      <c r="O295" s="64"/>
      <c r="P295" s="64"/>
      <c r="Q295" s="67">
        <f t="shared" ref="Q295:Q314" si="103">3.5*P295</f>
        <v>0</v>
      </c>
      <c r="R295" s="67"/>
      <c r="S295" s="67"/>
      <c r="T295" s="7">
        <f t="shared" ref="T295:T314" si="104">3.5*S295</f>
        <v>0</v>
      </c>
      <c r="U295" s="30">
        <f t="shared" si="96"/>
        <v>0</v>
      </c>
      <c r="V295" s="30">
        <f t="shared" si="97"/>
        <v>0</v>
      </c>
      <c r="W295" s="35">
        <f t="shared" si="98"/>
        <v>0</v>
      </c>
    </row>
    <row r="296" spans="1:23" ht="15.75" x14ac:dyDescent="0.3">
      <c r="A296" s="8" t="s">
        <v>5</v>
      </c>
      <c r="B296" s="22" t="s">
        <v>30</v>
      </c>
      <c r="C296" s="196">
        <v>0</v>
      </c>
      <c r="D296" s="197">
        <v>0</v>
      </c>
      <c r="E296" s="7">
        <f t="shared" si="99"/>
        <v>0</v>
      </c>
      <c r="F296" s="127"/>
      <c r="G296" s="128"/>
      <c r="H296" s="7">
        <f t="shared" si="100"/>
        <v>0</v>
      </c>
      <c r="I296" s="130"/>
      <c r="J296" s="131"/>
      <c r="K296" s="7">
        <f t="shared" si="101"/>
        <v>0</v>
      </c>
      <c r="L296" s="9"/>
      <c r="M296" s="9"/>
      <c r="N296" s="7">
        <f t="shared" si="102"/>
        <v>0</v>
      </c>
      <c r="O296" s="64"/>
      <c r="P296" s="64"/>
      <c r="Q296" s="67">
        <f t="shared" si="103"/>
        <v>0</v>
      </c>
      <c r="R296" s="67"/>
      <c r="S296" s="67"/>
      <c r="T296" s="7">
        <f t="shared" si="104"/>
        <v>0</v>
      </c>
      <c r="U296" s="30">
        <f t="shared" si="96"/>
        <v>0</v>
      </c>
      <c r="V296" s="30">
        <f t="shared" si="97"/>
        <v>0</v>
      </c>
      <c r="W296" s="35">
        <f t="shared" si="98"/>
        <v>0</v>
      </c>
    </row>
    <row r="297" spans="1:23" ht="15.75" x14ac:dyDescent="0.3">
      <c r="A297" s="8" t="s">
        <v>6</v>
      </c>
      <c r="B297" s="22" t="s">
        <v>38</v>
      </c>
      <c r="C297" s="196">
        <v>0</v>
      </c>
      <c r="D297" s="197">
        <v>0</v>
      </c>
      <c r="E297" s="7">
        <f t="shared" si="99"/>
        <v>0</v>
      </c>
      <c r="F297" s="127"/>
      <c r="G297" s="128"/>
      <c r="H297" s="7">
        <f t="shared" si="100"/>
        <v>0</v>
      </c>
      <c r="I297" s="130"/>
      <c r="J297" s="131"/>
      <c r="K297" s="7">
        <f t="shared" si="101"/>
        <v>0</v>
      </c>
      <c r="L297" s="9"/>
      <c r="M297" s="9"/>
      <c r="N297" s="7">
        <f t="shared" si="102"/>
        <v>0</v>
      </c>
      <c r="O297" s="64"/>
      <c r="P297" s="64"/>
      <c r="Q297" s="67">
        <f t="shared" si="103"/>
        <v>0</v>
      </c>
      <c r="R297" s="67"/>
      <c r="S297" s="67"/>
      <c r="T297" s="7">
        <f t="shared" si="104"/>
        <v>0</v>
      </c>
      <c r="U297" s="30">
        <f t="shared" si="96"/>
        <v>0</v>
      </c>
      <c r="V297" s="30">
        <f t="shared" si="97"/>
        <v>0</v>
      </c>
      <c r="W297" s="35">
        <f t="shared" si="98"/>
        <v>0</v>
      </c>
    </row>
    <row r="298" spans="1:23" ht="15.75" x14ac:dyDescent="0.3">
      <c r="A298" s="8" t="s">
        <v>7</v>
      </c>
      <c r="B298" s="22" t="s">
        <v>36</v>
      </c>
      <c r="C298" s="196">
        <v>0</v>
      </c>
      <c r="D298" s="197">
        <v>0</v>
      </c>
      <c r="E298" s="7">
        <f t="shared" si="99"/>
        <v>0</v>
      </c>
      <c r="F298" s="127"/>
      <c r="G298" s="128"/>
      <c r="H298" s="7">
        <f t="shared" si="100"/>
        <v>0</v>
      </c>
      <c r="I298" s="130"/>
      <c r="J298" s="131"/>
      <c r="K298" s="7">
        <f t="shared" si="101"/>
        <v>0</v>
      </c>
      <c r="L298" s="9"/>
      <c r="M298" s="9"/>
      <c r="N298" s="7">
        <f t="shared" si="102"/>
        <v>0</v>
      </c>
      <c r="O298" s="64"/>
      <c r="P298" s="64"/>
      <c r="Q298" s="67">
        <f t="shared" si="103"/>
        <v>0</v>
      </c>
      <c r="R298" s="67"/>
      <c r="S298" s="67"/>
      <c r="T298" s="7">
        <f t="shared" si="104"/>
        <v>0</v>
      </c>
      <c r="U298" s="30">
        <f t="shared" si="96"/>
        <v>0</v>
      </c>
      <c r="V298" s="30">
        <f t="shared" si="97"/>
        <v>0</v>
      </c>
      <c r="W298" s="35">
        <f t="shared" si="98"/>
        <v>0</v>
      </c>
    </row>
    <row r="299" spans="1:23" ht="15.75" x14ac:dyDescent="0.3">
      <c r="A299" s="8" t="s">
        <v>8</v>
      </c>
      <c r="B299" s="22" t="s">
        <v>24</v>
      </c>
      <c r="C299" s="196">
        <v>0</v>
      </c>
      <c r="D299" s="197">
        <v>0</v>
      </c>
      <c r="E299" s="7">
        <f t="shared" si="99"/>
        <v>0</v>
      </c>
      <c r="F299" s="127"/>
      <c r="G299" s="128"/>
      <c r="H299" s="7">
        <f t="shared" si="100"/>
        <v>0</v>
      </c>
      <c r="I299" s="130"/>
      <c r="J299" s="131"/>
      <c r="K299" s="7">
        <f t="shared" si="101"/>
        <v>0</v>
      </c>
      <c r="L299" s="9"/>
      <c r="M299" s="9"/>
      <c r="N299" s="7">
        <f t="shared" si="102"/>
        <v>0</v>
      </c>
      <c r="O299" s="64"/>
      <c r="P299" s="64"/>
      <c r="Q299" s="67">
        <f t="shared" si="103"/>
        <v>0</v>
      </c>
      <c r="R299" s="67"/>
      <c r="S299" s="67"/>
      <c r="T299" s="7">
        <f t="shared" si="104"/>
        <v>0</v>
      </c>
      <c r="U299" s="30">
        <f t="shared" si="96"/>
        <v>0</v>
      </c>
      <c r="V299" s="30">
        <f t="shared" si="97"/>
        <v>0</v>
      </c>
      <c r="W299" s="35">
        <f t="shared" si="98"/>
        <v>0</v>
      </c>
    </row>
    <row r="300" spans="1:23" ht="15.75" x14ac:dyDescent="0.3">
      <c r="A300" s="8" t="s">
        <v>9</v>
      </c>
      <c r="B300" s="22" t="s">
        <v>96</v>
      </c>
      <c r="C300" s="196">
        <v>0</v>
      </c>
      <c r="D300" s="197">
        <v>0</v>
      </c>
      <c r="E300" s="7">
        <f t="shared" si="99"/>
        <v>0</v>
      </c>
      <c r="F300" s="127"/>
      <c r="G300" s="128"/>
      <c r="H300" s="7">
        <f t="shared" si="100"/>
        <v>0</v>
      </c>
      <c r="I300" s="130"/>
      <c r="J300" s="131"/>
      <c r="K300" s="7">
        <f t="shared" si="101"/>
        <v>0</v>
      </c>
      <c r="L300" s="9"/>
      <c r="M300" s="9"/>
      <c r="N300" s="7">
        <f t="shared" si="102"/>
        <v>0</v>
      </c>
      <c r="O300" s="64"/>
      <c r="P300" s="64"/>
      <c r="Q300" s="67">
        <f t="shared" si="103"/>
        <v>0</v>
      </c>
      <c r="R300" s="67"/>
      <c r="S300" s="67"/>
      <c r="T300" s="7">
        <f t="shared" si="104"/>
        <v>0</v>
      </c>
      <c r="U300" s="30">
        <f t="shared" si="96"/>
        <v>0</v>
      </c>
      <c r="V300" s="30">
        <f t="shared" si="97"/>
        <v>0</v>
      </c>
      <c r="W300" s="35">
        <f t="shared" si="98"/>
        <v>0</v>
      </c>
    </row>
    <row r="301" spans="1:23" ht="15.75" x14ac:dyDescent="0.3">
      <c r="A301" s="8" t="s">
        <v>10</v>
      </c>
      <c r="B301" s="22" t="s">
        <v>97</v>
      </c>
      <c r="C301" s="196">
        <v>0</v>
      </c>
      <c r="D301" s="197">
        <v>0</v>
      </c>
      <c r="E301" s="7">
        <f t="shared" si="99"/>
        <v>0</v>
      </c>
      <c r="F301" s="127"/>
      <c r="G301" s="128"/>
      <c r="H301" s="7">
        <f t="shared" si="100"/>
        <v>0</v>
      </c>
      <c r="I301" s="130"/>
      <c r="J301" s="131"/>
      <c r="K301" s="7">
        <f t="shared" si="101"/>
        <v>0</v>
      </c>
      <c r="L301" s="9"/>
      <c r="M301" s="9"/>
      <c r="N301" s="7">
        <f t="shared" si="102"/>
        <v>0</v>
      </c>
      <c r="O301" s="64"/>
      <c r="P301" s="64"/>
      <c r="Q301" s="67">
        <f t="shared" si="103"/>
        <v>0</v>
      </c>
      <c r="R301" s="67"/>
      <c r="S301" s="67"/>
      <c r="T301" s="7">
        <f t="shared" si="104"/>
        <v>0</v>
      </c>
      <c r="U301" s="30">
        <f t="shared" si="96"/>
        <v>0</v>
      </c>
      <c r="V301" s="30">
        <f t="shared" si="97"/>
        <v>0</v>
      </c>
      <c r="W301" s="35">
        <f t="shared" si="98"/>
        <v>0</v>
      </c>
    </row>
    <row r="302" spans="1:23" ht="15.75" x14ac:dyDescent="0.3">
      <c r="A302" s="8" t="s">
        <v>11</v>
      </c>
      <c r="B302" s="22" t="s">
        <v>33</v>
      </c>
      <c r="C302" s="196">
        <v>0</v>
      </c>
      <c r="D302" s="197">
        <v>0</v>
      </c>
      <c r="E302" s="7">
        <f t="shared" si="99"/>
        <v>0</v>
      </c>
      <c r="F302" s="127"/>
      <c r="G302" s="128"/>
      <c r="H302" s="7">
        <f t="shared" si="100"/>
        <v>0</v>
      </c>
      <c r="I302" s="130"/>
      <c r="J302" s="131"/>
      <c r="K302" s="7">
        <f t="shared" si="101"/>
        <v>0</v>
      </c>
      <c r="L302" s="9"/>
      <c r="M302" s="9"/>
      <c r="N302" s="7">
        <f t="shared" si="102"/>
        <v>0</v>
      </c>
      <c r="O302" s="64"/>
      <c r="P302" s="64"/>
      <c r="Q302" s="67">
        <f t="shared" si="103"/>
        <v>0</v>
      </c>
      <c r="R302" s="67"/>
      <c r="S302" s="67"/>
      <c r="T302" s="7">
        <f t="shared" si="104"/>
        <v>0</v>
      </c>
      <c r="U302" s="30">
        <f t="shared" si="96"/>
        <v>0</v>
      </c>
      <c r="V302" s="30">
        <f t="shared" si="97"/>
        <v>0</v>
      </c>
      <c r="W302" s="35">
        <f t="shared" si="98"/>
        <v>0</v>
      </c>
    </row>
    <row r="303" spans="1:23" ht="15.75" x14ac:dyDescent="0.3">
      <c r="A303" s="8" t="s">
        <v>12</v>
      </c>
      <c r="B303" s="22" t="s">
        <v>27</v>
      </c>
      <c r="C303" s="196">
        <v>0</v>
      </c>
      <c r="D303" s="197">
        <v>0</v>
      </c>
      <c r="E303" s="7">
        <f t="shared" si="99"/>
        <v>0</v>
      </c>
      <c r="F303" s="127"/>
      <c r="G303" s="128"/>
      <c r="H303" s="7">
        <f t="shared" si="100"/>
        <v>0</v>
      </c>
      <c r="I303" s="130"/>
      <c r="J303" s="131"/>
      <c r="K303" s="7">
        <f t="shared" si="101"/>
        <v>0</v>
      </c>
      <c r="L303" s="9"/>
      <c r="M303" s="9"/>
      <c r="N303" s="7">
        <f t="shared" si="102"/>
        <v>0</v>
      </c>
      <c r="O303" s="64"/>
      <c r="P303" s="64"/>
      <c r="Q303" s="67">
        <f t="shared" si="103"/>
        <v>0</v>
      </c>
      <c r="R303" s="67"/>
      <c r="S303" s="67"/>
      <c r="T303" s="7">
        <f t="shared" si="104"/>
        <v>0</v>
      </c>
      <c r="U303" s="30">
        <f t="shared" si="96"/>
        <v>1</v>
      </c>
      <c r="V303" s="30">
        <f t="shared" si="97"/>
        <v>16</v>
      </c>
      <c r="W303" s="35">
        <f t="shared" si="98"/>
        <v>56</v>
      </c>
    </row>
    <row r="304" spans="1:23" ht="15.75" x14ac:dyDescent="0.3">
      <c r="A304" s="8" t="s">
        <v>13</v>
      </c>
      <c r="B304" s="22" t="s">
        <v>31</v>
      </c>
      <c r="C304" s="196">
        <v>0</v>
      </c>
      <c r="D304" s="197">
        <v>0</v>
      </c>
      <c r="E304" s="7">
        <f t="shared" si="99"/>
        <v>0</v>
      </c>
      <c r="F304" s="127"/>
      <c r="G304" s="128"/>
      <c r="H304" s="7">
        <f t="shared" si="100"/>
        <v>0</v>
      </c>
      <c r="I304" s="130"/>
      <c r="J304" s="131"/>
      <c r="K304" s="7">
        <f t="shared" si="101"/>
        <v>0</v>
      </c>
      <c r="L304" s="9"/>
      <c r="M304" s="9"/>
      <c r="N304" s="7">
        <f t="shared" si="102"/>
        <v>0</v>
      </c>
      <c r="O304" s="64"/>
      <c r="P304" s="64"/>
      <c r="Q304" s="67">
        <f t="shared" si="103"/>
        <v>0</v>
      </c>
      <c r="R304" s="67"/>
      <c r="S304" s="67"/>
      <c r="T304" s="7">
        <f t="shared" si="104"/>
        <v>0</v>
      </c>
      <c r="U304" s="30">
        <f t="shared" si="96"/>
        <v>0</v>
      </c>
      <c r="V304" s="30">
        <f>V272+D304+G304+J304+M304+P304+S304</f>
        <v>47</v>
      </c>
      <c r="W304" s="35">
        <f>W272+E304+H304+K304+N304+Q304+T304</f>
        <v>164.5</v>
      </c>
    </row>
    <row r="305" spans="1:25" ht="15.75" x14ac:dyDescent="0.3">
      <c r="A305" s="8" t="s">
        <v>14</v>
      </c>
      <c r="B305" s="22" t="s">
        <v>32</v>
      </c>
      <c r="C305" s="196">
        <v>3</v>
      </c>
      <c r="D305" s="197">
        <v>2</v>
      </c>
      <c r="E305" s="7">
        <f t="shared" si="99"/>
        <v>7</v>
      </c>
      <c r="F305" s="127">
        <v>1</v>
      </c>
      <c r="G305" s="128">
        <v>3</v>
      </c>
      <c r="H305" s="7">
        <f t="shared" si="100"/>
        <v>10.5</v>
      </c>
      <c r="I305" s="130"/>
      <c r="J305" s="131"/>
      <c r="K305" s="7">
        <f t="shared" si="101"/>
        <v>0</v>
      </c>
      <c r="L305" s="9"/>
      <c r="M305" s="9"/>
      <c r="N305" s="7">
        <f t="shared" si="102"/>
        <v>0</v>
      </c>
      <c r="O305" s="64"/>
      <c r="P305" s="64"/>
      <c r="Q305" s="67">
        <f t="shared" si="103"/>
        <v>0</v>
      </c>
      <c r="R305" s="67"/>
      <c r="S305" s="67"/>
      <c r="T305" s="7">
        <f t="shared" si="104"/>
        <v>0</v>
      </c>
      <c r="U305" s="30">
        <f t="shared" si="96"/>
        <v>13</v>
      </c>
      <c r="V305" s="30">
        <f t="shared" si="97"/>
        <v>19</v>
      </c>
      <c r="W305" s="35">
        <f t="shared" si="98"/>
        <v>66.5</v>
      </c>
    </row>
    <row r="306" spans="1:25" ht="15.75" x14ac:dyDescent="0.3">
      <c r="A306" s="8" t="s">
        <v>15</v>
      </c>
      <c r="B306" s="22" t="s">
        <v>98</v>
      </c>
      <c r="C306" s="196">
        <v>0</v>
      </c>
      <c r="D306" s="197">
        <v>0</v>
      </c>
      <c r="E306" s="7">
        <f t="shared" si="99"/>
        <v>0</v>
      </c>
      <c r="F306" s="127"/>
      <c r="G306" s="128"/>
      <c r="H306" s="7">
        <f t="shared" si="100"/>
        <v>0</v>
      </c>
      <c r="I306" s="130"/>
      <c r="J306" s="131"/>
      <c r="K306" s="7">
        <f t="shared" si="101"/>
        <v>0</v>
      </c>
      <c r="L306" s="9"/>
      <c r="M306" s="9"/>
      <c r="N306" s="7">
        <f t="shared" si="102"/>
        <v>0</v>
      </c>
      <c r="O306" s="64"/>
      <c r="P306" s="64"/>
      <c r="Q306" s="67">
        <f t="shared" si="103"/>
        <v>0</v>
      </c>
      <c r="R306" s="67"/>
      <c r="S306" s="67"/>
      <c r="T306" s="7">
        <f t="shared" si="104"/>
        <v>0</v>
      </c>
      <c r="U306" s="30">
        <f t="shared" si="96"/>
        <v>0</v>
      </c>
      <c r="V306" s="30">
        <f t="shared" si="97"/>
        <v>0</v>
      </c>
      <c r="W306" s="35">
        <f t="shared" si="98"/>
        <v>0</v>
      </c>
    </row>
    <row r="307" spans="1:25" ht="15.75" x14ac:dyDescent="0.3">
      <c r="A307" s="8" t="s">
        <v>16</v>
      </c>
      <c r="B307" s="22" t="s">
        <v>99</v>
      </c>
      <c r="C307" s="196">
        <v>0</v>
      </c>
      <c r="D307" s="197">
        <v>0</v>
      </c>
      <c r="E307" s="7">
        <f t="shared" si="99"/>
        <v>0</v>
      </c>
      <c r="F307" s="127"/>
      <c r="G307" s="128"/>
      <c r="H307" s="7">
        <f t="shared" si="100"/>
        <v>0</v>
      </c>
      <c r="I307" s="130"/>
      <c r="J307" s="131"/>
      <c r="K307" s="7">
        <f t="shared" si="101"/>
        <v>0</v>
      </c>
      <c r="L307" s="9"/>
      <c r="M307" s="9"/>
      <c r="N307" s="7">
        <f t="shared" si="102"/>
        <v>0</v>
      </c>
      <c r="O307" s="64"/>
      <c r="P307" s="64"/>
      <c r="Q307" s="67">
        <f t="shared" si="103"/>
        <v>0</v>
      </c>
      <c r="R307" s="67"/>
      <c r="S307" s="67"/>
      <c r="T307" s="7">
        <f t="shared" si="104"/>
        <v>0</v>
      </c>
      <c r="U307" s="30">
        <f t="shared" si="96"/>
        <v>0</v>
      </c>
      <c r="V307" s="30">
        <f t="shared" si="97"/>
        <v>0</v>
      </c>
      <c r="W307" s="35">
        <f t="shared" si="98"/>
        <v>0</v>
      </c>
    </row>
    <row r="308" spans="1:25" ht="15.75" x14ac:dyDescent="0.3">
      <c r="A308" s="8" t="s">
        <v>17</v>
      </c>
      <c r="B308" s="22" t="s">
        <v>26</v>
      </c>
      <c r="C308" s="196">
        <v>0</v>
      </c>
      <c r="D308" s="197">
        <v>0</v>
      </c>
      <c r="E308" s="7">
        <f t="shared" si="99"/>
        <v>0</v>
      </c>
      <c r="F308" s="127"/>
      <c r="G308" s="128"/>
      <c r="H308" s="7">
        <f t="shared" si="100"/>
        <v>0</v>
      </c>
      <c r="I308" s="130"/>
      <c r="J308" s="131"/>
      <c r="K308" s="7">
        <f t="shared" si="101"/>
        <v>0</v>
      </c>
      <c r="L308" s="9"/>
      <c r="M308" s="9"/>
      <c r="N308" s="7">
        <f t="shared" si="102"/>
        <v>0</v>
      </c>
      <c r="O308" s="64"/>
      <c r="P308" s="64"/>
      <c r="Q308" s="67">
        <f t="shared" si="103"/>
        <v>0</v>
      </c>
      <c r="R308" s="67"/>
      <c r="S308" s="67"/>
      <c r="T308" s="7">
        <f t="shared" si="104"/>
        <v>0</v>
      </c>
      <c r="U308" s="30">
        <f t="shared" si="96"/>
        <v>0</v>
      </c>
      <c r="V308" s="30">
        <f t="shared" si="97"/>
        <v>0</v>
      </c>
      <c r="W308" s="35">
        <f t="shared" si="98"/>
        <v>0</v>
      </c>
    </row>
    <row r="309" spans="1:25" ht="15.75" x14ac:dyDescent="0.3">
      <c r="A309" s="8" t="s">
        <v>18</v>
      </c>
      <c r="B309" s="22" t="s">
        <v>104</v>
      </c>
      <c r="C309" s="196">
        <v>0</v>
      </c>
      <c r="D309" s="197">
        <v>0</v>
      </c>
      <c r="E309" s="7">
        <f t="shared" si="99"/>
        <v>0</v>
      </c>
      <c r="F309" s="127"/>
      <c r="G309" s="128"/>
      <c r="H309" s="7">
        <f t="shared" si="100"/>
        <v>0</v>
      </c>
      <c r="I309" s="130"/>
      <c r="J309" s="131"/>
      <c r="K309" s="7">
        <f t="shared" si="101"/>
        <v>0</v>
      </c>
      <c r="L309" s="9"/>
      <c r="M309" s="9"/>
      <c r="N309" s="7">
        <f t="shared" si="102"/>
        <v>0</v>
      </c>
      <c r="O309" s="64"/>
      <c r="P309" s="64"/>
      <c r="Q309" s="67">
        <f t="shared" si="103"/>
        <v>0</v>
      </c>
      <c r="R309" s="67"/>
      <c r="S309" s="67"/>
      <c r="T309" s="7">
        <f t="shared" si="104"/>
        <v>0</v>
      </c>
      <c r="U309" s="30">
        <f t="shared" si="96"/>
        <v>0</v>
      </c>
      <c r="V309" s="30">
        <f t="shared" si="97"/>
        <v>0</v>
      </c>
      <c r="W309" s="35">
        <f t="shared" si="98"/>
        <v>0</v>
      </c>
    </row>
    <row r="310" spans="1:25" ht="15.75" x14ac:dyDescent="0.3">
      <c r="A310" s="8" t="s">
        <v>19</v>
      </c>
      <c r="B310" s="22" t="s">
        <v>34</v>
      </c>
      <c r="C310" s="196">
        <v>0</v>
      </c>
      <c r="D310" s="197">
        <v>0</v>
      </c>
      <c r="E310" s="7">
        <f t="shared" si="99"/>
        <v>0</v>
      </c>
      <c r="F310" s="127"/>
      <c r="G310" s="128"/>
      <c r="H310" s="7">
        <f t="shared" si="100"/>
        <v>0</v>
      </c>
      <c r="I310" s="130"/>
      <c r="J310" s="131"/>
      <c r="K310" s="7">
        <f t="shared" si="101"/>
        <v>0</v>
      </c>
      <c r="L310" s="9"/>
      <c r="M310" s="9"/>
      <c r="N310" s="7">
        <f t="shared" si="102"/>
        <v>0</v>
      </c>
      <c r="O310" s="64"/>
      <c r="P310" s="64"/>
      <c r="Q310" s="67">
        <f t="shared" si="103"/>
        <v>0</v>
      </c>
      <c r="R310" s="67"/>
      <c r="S310" s="67"/>
      <c r="T310" s="7">
        <f t="shared" si="104"/>
        <v>0</v>
      </c>
      <c r="U310" s="30">
        <f t="shared" si="96"/>
        <v>0</v>
      </c>
      <c r="V310" s="30">
        <f t="shared" si="97"/>
        <v>0</v>
      </c>
      <c r="W310" s="35">
        <f t="shared" si="98"/>
        <v>0</v>
      </c>
    </row>
    <row r="311" spans="1:25" ht="15.75" x14ac:dyDescent="0.3">
      <c r="A311" s="8" t="s">
        <v>20</v>
      </c>
      <c r="B311" s="22" t="s">
        <v>37</v>
      </c>
      <c r="C311" s="196">
        <v>0</v>
      </c>
      <c r="D311" s="197">
        <v>0</v>
      </c>
      <c r="E311" s="7">
        <f t="shared" si="99"/>
        <v>0</v>
      </c>
      <c r="F311" s="127"/>
      <c r="G311" s="128"/>
      <c r="H311" s="7">
        <f t="shared" si="100"/>
        <v>0</v>
      </c>
      <c r="I311" s="130"/>
      <c r="J311" s="131"/>
      <c r="K311" s="7">
        <f t="shared" si="101"/>
        <v>0</v>
      </c>
      <c r="L311" s="9"/>
      <c r="M311" s="9"/>
      <c r="N311" s="7">
        <f t="shared" si="102"/>
        <v>0</v>
      </c>
      <c r="O311" s="64"/>
      <c r="P311" s="64"/>
      <c r="Q311" s="67">
        <f t="shared" si="103"/>
        <v>0</v>
      </c>
      <c r="R311" s="67"/>
      <c r="S311" s="67"/>
      <c r="T311" s="7">
        <f t="shared" si="104"/>
        <v>0</v>
      </c>
      <c r="U311" s="30">
        <f t="shared" si="96"/>
        <v>2</v>
      </c>
      <c r="V311" s="30">
        <f t="shared" si="97"/>
        <v>2</v>
      </c>
      <c r="W311" s="35">
        <f t="shared" si="98"/>
        <v>7</v>
      </c>
    </row>
    <row r="312" spans="1:25" ht="15.75" x14ac:dyDescent="0.3">
      <c r="A312" s="8" t="s">
        <v>21</v>
      </c>
      <c r="B312" s="22" t="s">
        <v>28</v>
      </c>
      <c r="C312" s="196">
        <v>0</v>
      </c>
      <c r="D312" s="197">
        <v>0</v>
      </c>
      <c r="E312" s="7">
        <f t="shared" si="99"/>
        <v>0</v>
      </c>
      <c r="F312" s="127"/>
      <c r="G312" s="128"/>
      <c r="H312" s="7">
        <f t="shared" si="100"/>
        <v>0</v>
      </c>
      <c r="I312" s="130"/>
      <c r="J312" s="131"/>
      <c r="K312" s="7">
        <f t="shared" si="101"/>
        <v>0</v>
      </c>
      <c r="L312" s="9"/>
      <c r="M312" s="9"/>
      <c r="N312" s="7">
        <f t="shared" si="102"/>
        <v>0</v>
      </c>
      <c r="O312" s="64"/>
      <c r="P312" s="64"/>
      <c r="Q312" s="67">
        <f t="shared" si="103"/>
        <v>0</v>
      </c>
      <c r="R312" s="67"/>
      <c r="S312" s="67"/>
      <c r="T312" s="7">
        <f t="shared" si="104"/>
        <v>0</v>
      </c>
      <c r="U312" s="30">
        <f t="shared" si="96"/>
        <v>0</v>
      </c>
      <c r="V312" s="30">
        <f t="shared" si="97"/>
        <v>0</v>
      </c>
      <c r="W312" s="35">
        <f t="shared" si="98"/>
        <v>0</v>
      </c>
      <c r="Y312">
        <v>0</v>
      </c>
    </row>
    <row r="313" spans="1:25" ht="15.75" x14ac:dyDescent="0.3">
      <c r="A313" s="10">
        <v>20</v>
      </c>
      <c r="B313" s="22" t="s">
        <v>25</v>
      </c>
      <c r="C313" s="196">
        <v>0</v>
      </c>
      <c r="D313" s="197">
        <v>0</v>
      </c>
      <c r="E313" s="7">
        <f t="shared" si="99"/>
        <v>0</v>
      </c>
      <c r="F313" s="127"/>
      <c r="G313" s="128"/>
      <c r="H313" s="7">
        <f t="shared" si="100"/>
        <v>0</v>
      </c>
      <c r="I313" s="130"/>
      <c r="J313" s="131"/>
      <c r="K313" s="7">
        <f t="shared" si="101"/>
        <v>0</v>
      </c>
      <c r="L313" s="9"/>
      <c r="M313" s="9"/>
      <c r="N313" s="7">
        <f t="shared" si="102"/>
        <v>0</v>
      </c>
      <c r="O313" s="64"/>
      <c r="P313" s="64"/>
      <c r="Q313" s="67">
        <f t="shared" si="103"/>
        <v>0</v>
      </c>
      <c r="R313" s="67"/>
      <c r="S313" s="67"/>
      <c r="T313" s="7">
        <f t="shared" si="104"/>
        <v>0</v>
      </c>
      <c r="U313" s="30">
        <f>U281+C313+F313+I313+L313+O313+R313</f>
        <v>0</v>
      </c>
      <c r="V313" s="30">
        <f t="shared" si="97"/>
        <v>23</v>
      </c>
      <c r="W313" s="35">
        <f t="shared" si="98"/>
        <v>80.5</v>
      </c>
    </row>
    <row r="314" spans="1:25" ht="16.5" thickBot="1" x14ac:dyDescent="0.35">
      <c r="A314" s="10">
        <v>21</v>
      </c>
      <c r="B314" s="22" t="s">
        <v>39</v>
      </c>
      <c r="C314" s="196">
        <v>0</v>
      </c>
      <c r="D314" s="197">
        <v>1</v>
      </c>
      <c r="E314" s="7">
        <f t="shared" si="99"/>
        <v>3.5</v>
      </c>
      <c r="F314" s="127"/>
      <c r="G314" s="128"/>
      <c r="H314" s="7">
        <f t="shared" si="100"/>
        <v>0</v>
      </c>
      <c r="I314" s="130"/>
      <c r="J314" s="131"/>
      <c r="K314" s="7">
        <f t="shared" si="101"/>
        <v>0</v>
      </c>
      <c r="L314" s="9"/>
      <c r="M314" s="9"/>
      <c r="N314" s="7">
        <f t="shared" si="102"/>
        <v>0</v>
      </c>
      <c r="O314" s="64"/>
      <c r="P314" s="64"/>
      <c r="Q314" s="67">
        <f t="shared" si="103"/>
        <v>0</v>
      </c>
      <c r="R314" s="67"/>
      <c r="S314" s="67"/>
      <c r="T314" s="7">
        <f t="shared" si="104"/>
        <v>0</v>
      </c>
      <c r="U314" s="30">
        <f t="shared" si="96"/>
        <v>2</v>
      </c>
      <c r="V314" s="30">
        <f t="shared" si="97"/>
        <v>12</v>
      </c>
      <c r="W314" s="35">
        <f t="shared" si="98"/>
        <v>42</v>
      </c>
    </row>
    <row r="315" spans="1:25" s="68" customFormat="1" ht="18" customHeight="1" thickTop="1" thickBot="1" x14ac:dyDescent="0.35">
      <c r="A315" s="56"/>
      <c r="B315" s="91" t="s">
        <v>57</v>
      </c>
      <c r="C315" s="60">
        <f t="shared" ref="C315:W315" si="105">SUM(C294:C314)</f>
        <v>3</v>
      </c>
      <c r="D315" s="73">
        <f t="shared" si="105"/>
        <v>3</v>
      </c>
      <c r="E315" s="91">
        <f t="shared" si="105"/>
        <v>10.5</v>
      </c>
      <c r="F315" s="60">
        <f t="shared" si="105"/>
        <v>1</v>
      </c>
      <c r="G315" s="73">
        <f t="shared" si="105"/>
        <v>3</v>
      </c>
      <c r="H315" s="91">
        <f t="shared" si="105"/>
        <v>10.5</v>
      </c>
      <c r="I315" s="60">
        <f t="shared" si="105"/>
        <v>0</v>
      </c>
      <c r="J315" s="73">
        <f t="shared" si="105"/>
        <v>0</v>
      </c>
      <c r="K315" s="91">
        <f t="shared" si="105"/>
        <v>0</v>
      </c>
      <c r="L315" s="60">
        <f t="shared" si="105"/>
        <v>0</v>
      </c>
      <c r="M315" s="73">
        <f t="shared" si="105"/>
        <v>0</v>
      </c>
      <c r="N315" s="67">
        <f>3.5*M315</f>
        <v>0</v>
      </c>
      <c r="O315" s="70">
        <f t="shared" si="105"/>
        <v>0</v>
      </c>
      <c r="P315" s="73">
        <f t="shared" si="105"/>
        <v>0</v>
      </c>
      <c r="Q315" s="91">
        <f t="shared" si="105"/>
        <v>0</v>
      </c>
      <c r="R315" s="60">
        <f t="shared" si="105"/>
        <v>0</v>
      </c>
      <c r="S315" s="73">
        <f t="shared" si="105"/>
        <v>0</v>
      </c>
      <c r="T315" s="92">
        <f t="shared" si="105"/>
        <v>0</v>
      </c>
      <c r="U315" s="73">
        <f>SUM(U294:U314)</f>
        <v>18</v>
      </c>
      <c r="V315" s="73">
        <f t="shared" si="105"/>
        <v>119</v>
      </c>
      <c r="W315" s="92">
        <f t="shared" si="105"/>
        <v>416.5</v>
      </c>
    </row>
    <row r="316" spans="1:25" ht="17.25" thickTop="1" thickBot="1" x14ac:dyDescent="0.35">
      <c r="A316" s="17"/>
      <c r="B316" s="24" t="s">
        <v>58</v>
      </c>
      <c r="C316" s="17">
        <f>R284+C315</f>
        <v>12</v>
      </c>
      <c r="D316" s="17">
        <f>S284+D315</f>
        <v>88</v>
      </c>
      <c r="E316" s="17">
        <f>T284+E315</f>
        <v>406</v>
      </c>
      <c r="F316" s="17">
        <f t="shared" ref="F316:T316" si="106">C316+F315</f>
        <v>13</v>
      </c>
      <c r="G316" s="18">
        <f t="shared" si="106"/>
        <v>91</v>
      </c>
      <c r="H316" s="24">
        <f t="shared" si="106"/>
        <v>416.5</v>
      </c>
      <c r="I316" s="61">
        <f t="shared" si="106"/>
        <v>13</v>
      </c>
      <c r="J316" s="18">
        <f t="shared" si="106"/>
        <v>91</v>
      </c>
      <c r="K316" s="19">
        <f t="shared" si="106"/>
        <v>416.5</v>
      </c>
      <c r="L316" s="17">
        <f t="shared" si="106"/>
        <v>13</v>
      </c>
      <c r="M316" s="18">
        <f t="shared" si="106"/>
        <v>91</v>
      </c>
      <c r="N316" s="7">
        <f>3.5*M316</f>
        <v>318.5</v>
      </c>
      <c r="O316" s="61">
        <f t="shared" si="106"/>
        <v>13</v>
      </c>
      <c r="P316" s="79">
        <f t="shared" si="106"/>
        <v>91</v>
      </c>
      <c r="Q316" s="101">
        <f t="shared" si="106"/>
        <v>318.5</v>
      </c>
      <c r="R316" s="61">
        <f t="shared" si="106"/>
        <v>13</v>
      </c>
      <c r="S316" s="79">
        <f t="shared" si="106"/>
        <v>91</v>
      </c>
      <c r="T316" s="19">
        <f t="shared" si="106"/>
        <v>318.5</v>
      </c>
      <c r="U316" s="33"/>
      <c r="V316" s="18"/>
      <c r="W316" s="19"/>
    </row>
    <row r="317" spans="1:25" ht="16.5" thickTop="1" x14ac:dyDescent="0.3">
      <c r="A317" s="2"/>
      <c r="B317" s="2" t="s">
        <v>52</v>
      </c>
      <c r="C317" s="2" t="s">
        <v>53</v>
      </c>
      <c r="D317" s="2"/>
      <c r="E317" s="2"/>
      <c r="F317" s="2"/>
      <c r="G317" s="2"/>
      <c r="H317" s="2"/>
      <c r="I317" s="62"/>
      <c r="J317" s="2"/>
      <c r="K317" s="2"/>
      <c r="L317" s="2"/>
      <c r="M317" s="2"/>
      <c r="N317" s="2"/>
      <c r="O317" s="62"/>
      <c r="P317" s="62"/>
      <c r="Q317" s="62"/>
      <c r="R317" s="62"/>
      <c r="S317" s="62"/>
      <c r="T317" s="2"/>
      <c r="U317" s="2"/>
      <c r="V317" s="2"/>
      <c r="W317" s="2"/>
    </row>
    <row r="318" spans="1:25" ht="15.75" x14ac:dyDescent="0.3">
      <c r="A318" s="2"/>
      <c r="B318" s="2"/>
      <c r="C318" s="2" t="s">
        <v>54</v>
      </c>
      <c r="D318" s="2"/>
      <c r="E318" s="2"/>
      <c r="F318" s="2"/>
      <c r="G318" s="2"/>
      <c r="H318" s="2"/>
      <c r="I318" s="62"/>
      <c r="J318" s="2"/>
      <c r="K318" s="2"/>
      <c r="L318" s="2"/>
      <c r="M318" s="2"/>
      <c r="N318" s="2"/>
      <c r="O318" s="62"/>
      <c r="P318" s="62"/>
      <c r="Q318" s="62"/>
      <c r="R318" s="62"/>
      <c r="S318" s="62"/>
      <c r="T318" s="2"/>
      <c r="U318" s="2"/>
      <c r="V318" s="2"/>
      <c r="W318" s="2"/>
    </row>
    <row r="319" spans="1:25" ht="15.75" x14ac:dyDescent="0.3">
      <c r="A319" s="2"/>
      <c r="B319" s="2"/>
      <c r="C319" s="2" t="s">
        <v>105</v>
      </c>
      <c r="D319" s="2"/>
      <c r="E319" s="2"/>
      <c r="F319" s="2"/>
      <c r="G319" s="2"/>
      <c r="H319" s="2"/>
      <c r="I319" s="62"/>
      <c r="J319" s="2"/>
      <c r="K319" s="2"/>
      <c r="L319" s="2"/>
      <c r="M319" s="2"/>
      <c r="N319" s="2"/>
      <c r="O319" s="62"/>
      <c r="P319" s="62"/>
      <c r="Q319" s="62"/>
      <c r="R319" s="62"/>
      <c r="S319" s="62"/>
      <c r="T319" s="2"/>
      <c r="U319" s="2"/>
      <c r="V319" s="2"/>
      <c r="W319" s="2"/>
    </row>
    <row r="320" spans="1:25" ht="15.75" x14ac:dyDescent="0.3">
      <c r="A320" s="2"/>
      <c r="B320" s="2"/>
      <c r="C320" s="2"/>
      <c r="D320" s="2"/>
      <c r="E320" s="2"/>
      <c r="F320" s="2"/>
      <c r="G320" s="2"/>
      <c r="H320" s="2"/>
      <c r="I320" s="62"/>
      <c r="J320" s="2"/>
      <c r="K320" s="2"/>
      <c r="L320" s="2"/>
      <c r="M320" s="2"/>
      <c r="N320" s="2"/>
      <c r="O320" s="62"/>
      <c r="P320" s="62"/>
      <c r="Q320" s="62"/>
      <c r="R320" s="62"/>
      <c r="S320" s="62"/>
      <c r="T320" s="2"/>
      <c r="U320" s="2"/>
      <c r="V320" s="2"/>
      <c r="W320" s="2"/>
    </row>
    <row r="321" spans="1:23" ht="16.5" thickBot="1" x14ac:dyDescent="0.35">
      <c r="A321" s="2"/>
      <c r="B321" s="1" t="s">
        <v>55</v>
      </c>
      <c r="C321" s="1" t="s">
        <v>91</v>
      </c>
      <c r="D321" s="2"/>
      <c r="E321" s="2"/>
      <c r="F321" s="2"/>
      <c r="G321" s="2"/>
      <c r="H321" s="2"/>
      <c r="I321" s="62"/>
      <c r="J321" s="2"/>
      <c r="K321" s="2"/>
      <c r="L321" s="2"/>
      <c r="M321" s="2"/>
      <c r="N321" s="2"/>
      <c r="O321" s="62"/>
      <c r="P321" s="62"/>
      <c r="Q321" s="62"/>
      <c r="R321" s="62"/>
      <c r="S321" s="62"/>
      <c r="T321" s="2"/>
      <c r="U321" s="2"/>
      <c r="V321" s="2"/>
      <c r="W321" s="2"/>
    </row>
    <row r="322" spans="1:23" ht="16.5" thickTop="1" x14ac:dyDescent="0.3">
      <c r="A322" s="262" t="s">
        <v>0</v>
      </c>
      <c r="B322" s="265" t="s">
        <v>1</v>
      </c>
      <c r="C322" s="268" t="s">
        <v>40</v>
      </c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70"/>
      <c r="U322" s="277" t="s">
        <v>46</v>
      </c>
      <c r="V322" s="271"/>
      <c r="W322" s="272"/>
    </row>
    <row r="323" spans="1:23" ht="15.75" x14ac:dyDescent="0.3">
      <c r="A323" s="263"/>
      <c r="B323" s="266"/>
      <c r="C323" s="259" t="s">
        <v>41</v>
      </c>
      <c r="D323" s="260"/>
      <c r="E323" s="261"/>
      <c r="F323" s="259" t="s">
        <v>42</v>
      </c>
      <c r="G323" s="260"/>
      <c r="H323" s="261"/>
      <c r="I323" s="259" t="s">
        <v>43</v>
      </c>
      <c r="J323" s="260"/>
      <c r="K323" s="261"/>
      <c r="L323" s="259" t="s">
        <v>44</v>
      </c>
      <c r="M323" s="260"/>
      <c r="N323" s="261"/>
      <c r="O323" s="279" t="s">
        <v>2</v>
      </c>
      <c r="P323" s="280"/>
      <c r="Q323" s="281"/>
      <c r="R323" s="259" t="s">
        <v>45</v>
      </c>
      <c r="S323" s="260"/>
      <c r="T323" s="261"/>
      <c r="U323" s="278"/>
      <c r="V323" s="273"/>
      <c r="W323" s="274"/>
    </row>
    <row r="324" spans="1:23" ht="16.5" thickBot="1" x14ac:dyDescent="0.35">
      <c r="A324" s="264"/>
      <c r="B324" s="267"/>
      <c r="C324" s="43" t="s">
        <v>47</v>
      </c>
      <c r="D324" s="44" t="s">
        <v>48</v>
      </c>
      <c r="E324" s="45" t="s">
        <v>103</v>
      </c>
      <c r="F324" s="43" t="s">
        <v>47</v>
      </c>
      <c r="G324" s="44" t="s">
        <v>48</v>
      </c>
      <c r="H324" s="45" t="s">
        <v>103</v>
      </c>
      <c r="I324" s="55" t="s">
        <v>47</v>
      </c>
      <c r="J324" s="44" t="s">
        <v>48</v>
      </c>
      <c r="K324" s="45" t="s">
        <v>103</v>
      </c>
      <c r="L324" s="43" t="s">
        <v>47</v>
      </c>
      <c r="M324" s="44" t="s">
        <v>48</v>
      </c>
      <c r="N324" s="45" t="s">
        <v>103</v>
      </c>
      <c r="O324" s="55" t="s">
        <v>47</v>
      </c>
      <c r="P324" s="75" t="s">
        <v>48</v>
      </c>
      <c r="Q324" s="99" t="s">
        <v>103</v>
      </c>
      <c r="R324" s="55" t="s">
        <v>47</v>
      </c>
      <c r="S324" s="75" t="s">
        <v>48</v>
      </c>
      <c r="T324" s="45" t="s">
        <v>103</v>
      </c>
      <c r="U324" s="43" t="s">
        <v>47</v>
      </c>
      <c r="V324" s="44" t="s">
        <v>48</v>
      </c>
      <c r="W324" s="45" t="s">
        <v>103</v>
      </c>
    </row>
    <row r="325" spans="1:23" ht="17.25" thickTop="1" thickBot="1" x14ac:dyDescent="0.35">
      <c r="A325" s="3" t="s">
        <v>3</v>
      </c>
      <c r="B325" s="20" t="s">
        <v>4</v>
      </c>
      <c r="C325" s="3" t="s">
        <v>5</v>
      </c>
      <c r="D325" s="4" t="s">
        <v>6</v>
      </c>
      <c r="E325" s="20" t="s">
        <v>7</v>
      </c>
      <c r="F325" s="3" t="s">
        <v>8</v>
      </c>
      <c r="G325" s="4" t="s">
        <v>9</v>
      </c>
      <c r="H325" s="5" t="s">
        <v>10</v>
      </c>
      <c r="I325" s="72" t="s">
        <v>11</v>
      </c>
      <c r="J325" s="4" t="s">
        <v>12</v>
      </c>
      <c r="K325" s="20" t="s">
        <v>13</v>
      </c>
      <c r="L325" s="56" t="s">
        <v>14</v>
      </c>
      <c r="M325" s="76" t="s">
        <v>15</v>
      </c>
      <c r="N325" s="5" t="s">
        <v>16</v>
      </c>
      <c r="O325" s="72" t="s">
        <v>17</v>
      </c>
      <c r="P325" s="76" t="s">
        <v>18</v>
      </c>
      <c r="Q325" s="100" t="s">
        <v>19</v>
      </c>
      <c r="R325" s="56" t="s">
        <v>20</v>
      </c>
      <c r="S325" s="76" t="s">
        <v>21</v>
      </c>
      <c r="T325" s="5" t="s">
        <v>22</v>
      </c>
      <c r="U325" s="29" t="s">
        <v>49</v>
      </c>
      <c r="V325" s="4" t="s">
        <v>50</v>
      </c>
      <c r="W325" s="5" t="s">
        <v>51</v>
      </c>
    </row>
    <row r="326" spans="1:23" ht="16.5" thickTop="1" x14ac:dyDescent="0.3">
      <c r="A326" s="6" t="s">
        <v>3</v>
      </c>
      <c r="B326" s="21" t="s">
        <v>23</v>
      </c>
      <c r="C326" s="132">
        <v>0</v>
      </c>
      <c r="D326" s="132">
        <v>0</v>
      </c>
      <c r="E326" s="12">
        <f>0*D326</f>
        <v>0</v>
      </c>
      <c r="F326" s="136">
        <v>0</v>
      </c>
      <c r="G326" s="136">
        <v>1</v>
      </c>
      <c r="H326" s="12">
        <f>0*G326</f>
        <v>0</v>
      </c>
      <c r="I326" s="136">
        <v>1</v>
      </c>
      <c r="J326" s="136">
        <v>0</v>
      </c>
      <c r="K326" s="12">
        <f>0*J326</f>
        <v>0</v>
      </c>
      <c r="L326" s="173">
        <v>1</v>
      </c>
      <c r="M326" s="173">
        <v>0</v>
      </c>
      <c r="N326" s="12">
        <f>0*M326</f>
        <v>0</v>
      </c>
      <c r="O326" s="181">
        <v>0</v>
      </c>
      <c r="P326" s="181">
        <v>1</v>
      </c>
      <c r="Q326" s="93">
        <f>0*P326</f>
        <v>0</v>
      </c>
      <c r="R326" s="183">
        <v>0</v>
      </c>
      <c r="S326" s="183">
        <v>0</v>
      </c>
      <c r="T326" s="12">
        <f>0*S326</f>
        <v>0</v>
      </c>
      <c r="U326" s="38">
        <f>C326+F326+I326+L326+O326+R326</f>
        <v>2</v>
      </c>
      <c r="V326" s="41">
        <f>D326+G326+J326+M326+P326+S326</f>
        <v>2</v>
      </c>
      <c r="W326" s="35">
        <f>E326+H326+K326+N326+Q326+T326</f>
        <v>0</v>
      </c>
    </row>
    <row r="327" spans="1:23" ht="15.75" x14ac:dyDescent="0.3">
      <c r="A327" s="8" t="s">
        <v>4</v>
      </c>
      <c r="B327" s="22" t="s">
        <v>29</v>
      </c>
      <c r="C327" s="132">
        <v>1</v>
      </c>
      <c r="D327" s="132">
        <v>0</v>
      </c>
      <c r="E327" s="12">
        <f>0*D327</f>
        <v>0</v>
      </c>
      <c r="F327" s="136">
        <v>0</v>
      </c>
      <c r="G327" s="136">
        <v>0</v>
      </c>
      <c r="H327" s="12">
        <f>0*G327</f>
        <v>0</v>
      </c>
      <c r="I327" s="136">
        <v>0</v>
      </c>
      <c r="J327" s="136">
        <v>1</v>
      </c>
      <c r="K327" s="12">
        <f>0*J327</f>
        <v>0</v>
      </c>
      <c r="L327" s="173">
        <v>0</v>
      </c>
      <c r="M327" s="173">
        <v>0</v>
      </c>
      <c r="N327" s="12">
        <f>0*M327</f>
        <v>0</v>
      </c>
      <c r="O327" s="181">
        <v>0</v>
      </c>
      <c r="P327" s="181">
        <v>0</v>
      </c>
      <c r="Q327" s="93">
        <f>0*P327</f>
        <v>0</v>
      </c>
      <c r="R327" s="183">
        <v>0</v>
      </c>
      <c r="S327" s="183">
        <v>0</v>
      </c>
      <c r="T327" s="12">
        <f>0*S327</f>
        <v>0</v>
      </c>
      <c r="U327" s="25">
        <f t="shared" ref="U327:W346" si="107">C327+F327+I327+L327+O327+R327</f>
        <v>1</v>
      </c>
      <c r="V327" s="30">
        <f t="shared" si="107"/>
        <v>1</v>
      </c>
      <c r="W327" s="35">
        <f t="shared" si="107"/>
        <v>0</v>
      </c>
    </row>
    <row r="328" spans="1:23" ht="15.75" x14ac:dyDescent="0.3">
      <c r="A328" s="8" t="s">
        <v>5</v>
      </c>
      <c r="B328" s="22" t="s">
        <v>30</v>
      </c>
      <c r="C328" s="132">
        <v>1</v>
      </c>
      <c r="D328" s="132">
        <v>1</v>
      </c>
      <c r="E328" s="12">
        <f>2.42*D328</f>
        <v>2.42</v>
      </c>
      <c r="F328" s="136">
        <v>1</v>
      </c>
      <c r="G328" s="136">
        <v>1</v>
      </c>
      <c r="H328" s="12">
        <f>2.42*G328</f>
        <v>2.42</v>
      </c>
      <c r="I328" s="136">
        <v>1</v>
      </c>
      <c r="J328" s="136">
        <v>1</v>
      </c>
      <c r="K328" s="12">
        <f>2.42*J328</f>
        <v>2.42</v>
      </c>
      <c r="L328" s="173">
        <v>1</v>
      </c>
      <c r="M328" s="173">
        <v>1</v>
      </c>
      <c r="N328" s="12">
        <f>2.42*M328</f>
        <v>2.42</v>
      </c>
      <c r="O328" s="181">
        <v>1</v>
      </c>
      <c r="P328" s="181">
        <v>1</v>
      </c>
      <c r="Q328" s="93">
        <f>2.42*P328</f>
        <v>2.42</v>
      </c>
      <c r="R328" s="183">
        <v>1</v>
      </c>
      <c r="S328" s="183">
        <v>1</v>
      </c>
      <c r="T328" s="12">
        <f>2.42*S328</f>
        <v>2.42</v>
      </c>
      <c r="U328" s="25">
        <f t="shared" si="107"/>
        <v>6</v>
      </c>
      <c r="V328" s="30">
        <f t="shared" si="107"/>
        <v>6</v>
      </c>
      <c r="W328" s="35">
        <f t="shared" si="107"/>
        <v>14.52</v>
      </c>
    </row>
    <row r="329" spans="1:23" ht="15.75" x14ac:dyDescent="0.3">
      <c r="A329" s="8" t="s">
        <v>6</v>
      </c>
      <c r="B329" s="22" t="s">
        <v>38</v>
      </c>
      <c r="C329" s="132">
        <v>0</v>
      </c>
      <c r="D329" s="132">
        <v>1</v>
      </c>
      <c r="E329" s="12">
        <f>3.48*D329</f>
        <v>3.48</v>
      </c>
      <c r="F329" s="136">
        <v>1</v>
      </c>
      <c r="G329" s="136">
        <v>1</v>
      </c>
      <c r="H329" s="12">
        <f>3.48*G329</f>
        <v>3.48</v>
      </c>
      <c r="I329" s="136">
        <v>0</v>
      </c>
      <c r="J329" s="136">
        <v>0</v>
      </c>
      <c r="K329" s="12">
        <f>3.48*J329</f>
        <v>0</v>
      </c>
      <c r="L329" s="173">
        <v>1</v>
      </c>
      <c r="M329" s="173">
        <v>1</v>
      </c>
      <c r="N329" s="12">
        <f>3.48*M329</f>
        <v>3.48</v>
      </c>
      <c r="O329" s="181">
        <v>1</v>
      </c>
      <c r="P329" s="181">
        <v>1</v>
      </c>
      <c r="Q329" s="93">
        <f>3.48*P329</f>
        <v>3.48</v>
      </c>
      <c r="R329" s="183">
        <v>0</v>
      </c>
      <c r="S329" s="183">
        <v>0</v>
      </c>
      <c r="T329" s="12">
        <f>3.48*S329</f>
        <v>0</v>
      </c>
      <c r="U329" s="25">
        <f t="shared" si="107"/>
        <v>3</v>
      </c>
      <c r="V329" s="30">
        <f t="shared" si="107"/>
        <v>4</v>
      </c>
      <c r="W329" s="35">
        <f t="shared" si="107"/>
        <v>13.92</v>
      </c>
    </row>
    <row r="330" spans="1:23" ht="15.75" x14ac:dyDescent="0.3">
      <c r="A330" s="8" t="s">
        <v>7</v>
      </c>
      <c r="B330" s="22" t="s">
        <v>36</v>
      </c>
      <c r="C330" s="132">
        <v>0</v>
      </c>
      <c r="D330" s="132">
        <v>0</v>
      </c>
      <c r="E330" s="12">
        <f>3.83*D330</f>
        <v>0</v>
      </c>
      <c r="F330" s="136">
        <v>0</v>
      </c>
      <c r="G330" s="136">
        <v>0</v>
      </c>
      <c r="H330" s="12">
        <f>3.83*G330</f>
        <v>0</v>
      </c>
      <c r="I330" s="136">
        <v>1</v>
      </c>
      <c r="J330" s="136">
        <v>0</v>
      </c>
      <c r="K330" s="12">
        <f>3.83*J330</f>
        <v>0</v>
      </c>
      <c r="L330" s="173">
        <v>2</v>
      </c>
      <c r="M330" s="173">
        <v>0</v>
      </c>
      <c r="N330" s="12">
        <f>3.83*M330</f>
        <v>0</v>
      </c>
      <c r="O330" s="181">
        <v>1</v>
      </c>
      <c r="P330" s="181">
        <v>1</v>
      </c>
      <c r="Q330" s="93">
        <f>3.83*P330</f>
        <v>3.83</v>
      </c>
      <c r="R330" s="183">
        <v>2</v>
      </c>
      <c r="S330" s="183">
        <v>1</v>
      </c>
      <c r="T330" s="12">
        <f>3.83*S330</f>
        <v>3.83</v>
      </c>
      <c r="U330" s="25">
        <f t="shared" si="107"/>
        <v>6</v>
      </c>
      <c r="V330" s="30">
        <f t="shared" si="107"/>
        <v>2</v>
      </c>
      <c r="W330" s="35">
        <f t="shared" si="107"/>
        <v>7.66</v>
      </c>
    </row>
    <row r="331" spans="1:23" ht="15.75" x14ac:dyDescent="0.3">
      <c r="A331" s="8" t="s">
        <v>8</v>
      </c>
      <c r="B331" s="22" t="s">
        <v>24</v>
      </c>
      <c r="C331" s="132">
        <v>0</v>
      </c>
      <c r="D331" s="132">
        <v>0</v>
      </c>
      <c r="E331" s="12">
        <f>2*D331</f>
        <v>0</v>
      </c>
      <c r="F331" s="136">
        <v>0</v>
      </c>
      <c r="G331" s="136">
        <v>1</v>
      </c>
      <c r="H331" s="12">
        <f>2*G331</f>
        <v>2</v>
      </c>
      <c r="I331" s="136">
        <v>0</v>
      </c>
      <c r="J331" s="136">
        <v>0</v>
      </c>
      <c r="K331" s="12">
        <f>2*J331</f>
        <v>0</v>
      </c>
      <c r="L331" s="173">
        <v>0</v>
      </c>
      <c r="M331" s="173">
        <v>0</v>
      </c>
      <c r="N331" s="12">
        <f>2*M331</f>
        <v>0</v>
      </c>
      <c r="O331" s="181">
        <v>0</v>
      </c>
      <c r="P331" s="181">
        <v>0</v>
      </c>
      <c r="Q331" s="93">
        <f>2*P331</f>
        <v>0</v>
      </c>
      <c r="R331" s="183">
        <v>1</v>
      </c>
      <c r="S331" s="183">
        <v>0</v>
      </c>
      <c r="T331" s="12">
        <f>2*S331</f>
        <v>0</v>
      </c>
      <c r="U331" s="25">
        <f t="shared" si="107"/>
        <v>1</v>
      </c>
      <c r="V331" s="30">
        <f t="shared" si="107"/>
        <v>1</v>
      </c>
      <c r="W331" s="35">
        <f t="shared" si="107"/>
        <v>2</v>
      </c>
    </row>
    <row r="332" spans="1:23" ht="15.75" x14ac:dyDescent="0.3">
      <c r="A332" s="8" t="s">
        <v>9</v>
      </c>
      <c r="B332" s="22" t="s">
        <v>96</v>
      </c>
      <c r="C332" s="132">
        <v>0</v>
      </c>
      <c r="D332" s="132">
        <v>0</v>
      </c>
      <c r="E332" s="12">
        <f>2.35*D332</f>
        <v>0</v>
      </c>
      <c r="F332" s="136">
        <v>0</v>
      </c>
      <c r="G332" s="136">
        <v>0</v>
      </c>
      <c r="H332" s="12">
        <f>2.35*G332</f>
        <v>0</v>
      </c>
      <c r="I332" s="136">
        <v>0</v>
      </c>
      <c r="J332" s="136">
        <v>0</v>
      </c>
      <c r="K332" s="12">
        <f>2.35*J332</f>
        <v>0</v>
      </c>
      <c r="L332" s="173">
        <v>0</v>
      </c>
      <c r="M332" s="173">
        <v>0</v>
      </c>
      <c r="N332" s="12">
        <f>2.35*M332</f>
        <v>0</v>
      </c>
      <c r="O332" s="181">
        <v>0</v>
      </c>
      <c r="P332" s="181">
        <v>0</v>
      </c>
      <c r="Q332" s="93">
        <f>2.35*P332</f>
        <v>0</v>
      </c>
      <c r="R332" s="183">
        <v>0</v>
      </c>
      <c r="S332" s="183">
        <v>0</v>
      </c>
      <c r="T332" s="12">
        <f>2.35*S332</f>
        <v>0</v>
      </c>
      <c r="U332" s="25">
        <f t="shared" si="107"/>
        <v>0</v>
      </c>
      <c r="V332" s="30">
        <f t="shared" si="107"/>
        <v>0</v>
      </c>
      <c r="W332" s="35">
        <f t="shared" si="107"/>
        <v>0</v>
      </c>
    </row>
    <row r="333" spans="1:23" ht="15.75" x14ac:dyDescent="0.3">
      <c r="A333" s="8" t="s">
        <v>10</v>
      </c>
      <c r="B333" s="22" t="s">
        <v>97</v>
      </c>
      <c r="C333" s="132">
        <v>0</v>
      </c>
      <c r="D333" s="132">
        <v>0</v>
      </c>
      <c r="E333" s="12">
        <f>2.14*D333</f>
        <v>0</v>
      </c>
      <c r="F333" s="136">
        <v>0</v>
      </c>
      <c r="G333" s="136">
        <v>1</v>
      </c>
      <c r="H333" s="12">
        <f>2.14*G333</f>
        <v>2.14</v>
      </c>
      <c r="I333" s="136">
        <v>2</v>
      </c>
      <c r="J333" s="136">
        <v>0</v>
      </c>
      <c r="K333" s="12">
        <f>2.14*J333</f>
        <v>0</v>
      </c>
      <c r="L333" s="173">
        <v>1</v>
      </c>
      <c r="M333" s="173">
        <v>2</v>
      </c>
      <c r="N333" s="12">
        <f>2.14*M333</f>
        <v>4.28</v>
      </c>
      <c r="O333" s="181">
        <v>1</v>
      </c>
      <c r="P333" s="181">
        <v>2</v>
      </c>
      <c r="Q333" s="93">
        <f>2.14*P333</f>
        <v>4.28</v>
      </c>
      <c r="R333" s="183">
        <v>1</v>
      </c>
      <c r="S333" s="183">
        <v>1</v>
      </c>
      <c r="T333" s="12">
        <f>2.14*S333</f>
        <v>2.14</v>
      </c>
      <c r="U333" s="25">
        <f t="shared" si="107"/>
        <v>5</v>
      </c>
      <c r="V333" s="30">
        <f t="shared" si="107"/>
        <v>6</v>
      </c>
      <c r="W333" s="35">
        <f t="shared" si="107"/>
        <v>12.84</v>
      </c>
    </row>
    <row r="334" spans="1:23" ht="15.75" x14ac:dyDescent="0.3">
      <c r="A334" s="8" t="s">
        <v>11</v>
      </c>
      <c r="B334" s="22" t="s">
        <v>33</v>
      </c>
      <c r="C334" s="132">
        <v>0</v>
      </c>
      <c r="D334" s="132">
        <v>1</v>
      </c>
      <c r="E334" s="12">
        <f>2.05*D334</f>
        <v>2.0499999999999998</v>
      </c>
      <c r="F334" s="136">
        <v>1</v>
      </c>
      <c r="G334" s="136">
        <v>2</v>
      </c>
      <c r="H334" s="12">
        <f>2.05*G334</f>
        <v>4.0999999999999996</v>
      </c>
      <c r="I334" s="136">
        <v>2</v>
      </c>
      <c r="J334" s="136">
        <v>1</v>
      </c>
      <c r="K334" s="12">
        <f>2.05*J334</f>
        <v>2.0499999999999998</v>
      </c>
      <c r="L334" s="173">
        <v>0</v>
      </c>
      <c r="M334" s="173">
        <v>1</v>
      </c>
      <c r="N334" s="12">
        <f>2.05*M334</f>
        <v>2.0499999999999998</v>
      </c>
      <c r="O334" s="181">
        <v>1</v>
      </c>
      <c r="P334" s="181">
        <v>0</v>
      </c>
      <c r="Q334" s="93">
        <f>2.05*P334</f>
        <v>0</v>
      </c>
      <c r="R334" s="183">
        <v>1</v>
      </c>
      <c r="S334" s="183">
        <v>1</v>
      </c>
      <c r="T334" s="12">
        <f>2.05*S334</f>
        <v>2.0499999999999998</v>
      </c>
      <c r="U334" s="25">
        <f t="shared" si="107"/>
        <v>5</v>
      </c>
      <c r="V334" s="30">
        <f t="shared" si="107"/>
        <v>6</v>
      </c>
      <c r="W334" s="35">
        <f t="shared" si="107"/>
        <v>12.3</v>
      </c>
    </row>
    <row r="335" spans="1:23" ht="15.75" x14ac:dyDescent="0.3">
      <c r="A335" s="8" t="s">
        <v>12</v>
      </c>
      <c r="B335" s="22" t="s">
        <v>27</v>
      </c>
      <c r="C335" s="132">
        <v>1</v>
      </c>
      <c r="D335" s="132">
        <v>1</v>
      </c>
      <c r="E335" s="12">
        <f>4.02*D335</f>
        <v>4.0199999999999996</v>
      </c>
      <c r="F335" s="136">
        <v>0</v>
      </c>
      <c r="G335" s="136">
        <v>1</v>
      </c>
      <c r="H335" s="12">
        <f>4.02*G335</f>
        <v>4.0199999999999996</v>
      </c>
      <c r="I335" s="136">
        <v>1</v>
      </c>
      <c r="J335" s="136">
        <v>1</v>
      </c>
      <c r="K335" s="12">
        <f>4.02*J335</f>
        <v>4.0199999999999996</v>
      </c>
      <c r="L335" s="173">
        <v>1</v>
      </c>
      <c r="M335" s="173">
        <v>0</v>
      </c>
      <c r="N335" s="12">
        <f>4.02*M335</f>
        <v>0</v>
      </c>
      <c r="O335" s="181">
        <v>0</v>
      </c>
      <c r="P335" s="181">
        <v>1</v>
      </c>
      <c r="Q335" s="93">
        <f>4.02*P335</f>
        <v>4.0199999999999996</v>
      </c>
      <c r="R335" s="183">
        <v>1</v>
      </c>
      <c r="S335" s="183">
        <v>1</v>
      </c>
      <c r="T335" s="12">
        <f>4.02*S335</f>
        <v>4.0199999999999996</v>
      </c>
      <c r="U335" s="25">
        <f t="shared" si="107"/>
        <v>4</v>
      </c>
      <c r="V335" s="30">
        <f t="shared" si="107"/>
        <v>5</v>
      </c>
      <c r="W335" s="35">
        <f t="shared" si="107"/>
        <v>20.099999999999998</v>
      </c>
    </row>
    <row r="336" spans="1:23" ht="15.75" x14ac:dyDescent="0.3">
      <c r="A336" s="8" t="s">
        <v>13</v>
      </c>
      <c r="B336" s="22" t="s">
        <v>31</v>
      </c>
      <c r="C336" s="132">
        <v>0</v>
      </c>
      <c r="D336" s="132">
        <v>2</v>
      </c>
      <c r="E336" s="12">
        <f>2.12*D336</f>
        <v>4.24</v>
      </c>
      <c r="F336" s="136">
        <v>0</v>
      </c>
      <c r="G336" s="136">
        <v>0</v>
      </c>
      <c r="H336" s="12">
        <f>2.12*G336</f>
        <v>0</v>
      </c>
      <c r="I336" s="136">
        <v>1</v>
      </c>
      <c r="J336" s="136">
        <v>2</v>
      </c>
      <c r="K336" s="12">
        <f>2.12*J336</f>
        <v>4.24</v>
      </c>
      <c r="L336" s="173">
        <v>0</v>
      </c>
      <c r="M336" s="173">
        <v>0</v>
      </c>
      <c r="N336" s="12">
        <f>2.12*M336</f>
        <v>0</v>
      </c>
      <c r="O336" s="181">
        <v>1</v>
      </c>
      <c r="P336" s="181">
        <v>1</v>
      </c>
      <c r="Q336" s="93">
        <f>2.12*P336</f>
        <v>2.12</v>
      </c>
      <c r="R336" s="183">
        <v>1</v>
      </c>
      <c r="S336" s="183">
        <v>0</v>
      </c>
      <c r="T336" s="12">
        <f>2.12*S336</f>
        <v>0</v>
      </c>
      <c r="U336" s="25">
        <f t="shared" si="107"/>
        <v>3</v>
      </c>
      <c r="V336" s="30">
        <f t="shared" si="107"/>
        <v>5</v>
      </c>
      <c r="W336" s="35">
        <f t="shared" si="107"/>
        <v>10.600000000000001</v>
      </c>
    </row>
    <row r="337" spans="1:27" ht="15.75" x14ac:dyDescent="0.3">
      <c r="A337" s="8" t="s">
        <v>14</v>
      </c>
      <c r="B337" s="22" t="s">
        <v>32</v>
      </c>
      <c r="C337" s="132">
        <v>0</v>
      </c>
      <c r="D337" s="132">
        <v>2</v>
      </c>
      <c r="E337" s="12">
        <f>3.76*D337</f>
        <v>7.52</v>
      </c>
      <c r="F337" s="136">
        <v>0</v>
      </c>
      <c r="G337" s="136">
        <v>0</v>
      </c>
      <c r="H337" s="12">
        <f>3.76*G337</f>
        <v>0</v>
      </c>
      <c r="I337" s="136">
        <v>0</v>
      </c>
      <c r="J337" s="136">
        <v>0</v>
      </c>
      <c r="K337" s="12">
        <f>3.76*J337</f>
        <v>0</v>
      </c>
      <c r="L337" s="173">
        <v>2</v>
      </c>
      <c r="M337" s="173">
        <v>1</v>
      </c>
      <c r="N337" s="12">
        <f>3.76*M337</f>
        <v>3.76</v>
      </c>
      <c r="O337" s="181">
        <v>3</v>
      </c>
      <c r="P337" s="181">
        <v>2</v>
      </c>
      <c r="Q337" s="93">
        <f>3.76*P337</f>
        <v>7.52</v>
      </c>
      <c r="R337" s="183">
        <v>2</v>
      </c>
      <c r="S337" s="183">
        <v>0</v>
      </c>
      <c r="T337" s="12">
        <f>3.76*S337</f>
        <v>0</v>
      </c>
      <c r="U337" s="25">
        <f t="shared" si="107"/>
        <v>7</v>
      </c>
      <c r="V337" s="30">
        <f t="shared" si="107"/>
        <v>5</v>
      </c>
      <c r="W337" s="35">
        <f t="shared" si="107"/>
        <v>18.799999999999997</v>
      </c>
    </row>
    <row r="338" spans="1:27" ht="15.75" x14ac:dyDescent="0.3">
      <c r="A338" s="8" t="s">
        <v>15</v>
      </c>
      <c r="B338" s="22" t="s">
        <v>98</v>
      </c>
      <c r="C338" s="132">
        <v>0</v>
      </c>
      <c r="D338" s="132">
        <v>0</v>
      </c>
      <c r="E338" s="12">
        <f>3.25*D338</f>
        <v>0</v>
      </c>
      <c r="F338" s="136">
        <v>0</v>
      </c>
      <c r="G338" s="136">
        <v>0</v>
      </c>
      <c r="H338" s="12">
        <f>3.25*G338</f>
        <v>0</v>
      </c>
      <c r="I338" s="136">
        <v>0</v>
      </c>
      <c r="J338" s="136">
        <v>0</v>
      </c>
      <c r="K338" s="12">
        <f>3.25*J338</f>
        <v>0</v>
      </c>
      <c r="L338" s="173">
        <v>0</v>
      </c>
      <c r="M338" s="173">
        <v>0</v>
      </c>
      <c r="N338" s="12">
        <f>3.25*M338</f>
        <v>0</v>
      </c>
      <c r="O338" s="181">
        <v>0</v>
      </c>
      <c r="P338" s="181">
        <v>0</v>
      </c>
      <c r="Q338" s="93">
        <f>3.25*P338</f>
        <v>0</v>
      </c>
      <c r="R338" s="183">
        <v>0</v>
      </c>
      <c r="S338" s="183">
        <v>0</v>
      </c>
      <c r="T338" s="12">
        <f>3.25*S338</f>
        <v>0</v>
      </c>
      <c r="U338" s="25">
        <f t="shared" si="107"/>
        <v>0</v>
      </c>
      <c r="V338" s="30">
        <f t="shared" si="107"/>
        <v>0</v>
      </c>
      <c r="W338" s="35">
        <f t="shared" si="107"/>
        <v>0</v>
      </c>
    </row>
    <row r="339" spans="1:27" ht="15.75" x14ac:dyDescent="0.3">
      <c r="A339" s="8" t="s">
        <v>16</v>
      </c>
      <c r="B339" s="22" t="s">
        <v>99</v>
      </c>
      <c r="C339" s="132">
        <v>0</v>
      </c>
      <c r="D339" s="132">
        <v>1</v>
      </c>
      <c r="E339" s="12">
        <f>2.35*D339</f>
        <v>2.35</v>
      </c>
      <c r="F339" s="136">
        <v>0</v>
      </c>
      <c r="G339" s="136">
        <v>0</v>
      </c>
      <c r="H339" s="12">
        <f>2.35*G339</f>
        <v>0</v>
      </c>
      <c r="I339" s="136">
        <v>1</v>
      </c>
      <c r="J339" s="136">
        <v>0</v>
      </c>
      <c r="K339" s="12">
        <f>2.35*J339</f>
        <v>0</v>
      </c>
      <c r="L339" s="173">
        <v>0</v>
      </c>
      <c r="M339" s="173">
        <v>0</v>
      </c>
      <c r="N339" s="12">
        <f>2.35*M339</f>
        <v>0</v>
      </c>
      <c r="O339" s="181">
        <v>0</v>
      </c>
      <c r="P339" s="181">
        <v>0</v>
      </c>
      <c r="Q339" s="93">
        <f>2.35*P339</f>
        <v>0</v>
      </c>
      <c r="R339" s="183">
        <v>0</v>
      </c>
      <c r="S339" s="183">
        <v>0</v>
      </c>
      <c r="T339" s="12">
        <f>2.35*S339</f>
        <v>0</v>
      </c>
      <c r="U339" s="25">
        <f t="shared" si="107"/>
        <v>1</v>
      </c>
      <c r="V339" s="30">
        <f t="shared" si="107"/>
        <v>1</v>
      </c>
      <c r="W339" s="35">
        <f t="shared" si="107"/>
        <v>2.35</v>
      </c>
    </row>
    <row r="340" spans="1:27" ht="15.75" x14ac:dyDescent="0.3">
      <c r="A340" s="8" t="s">
        <v>17</v>
      </c>
      <c r="B340" s="22" t="s">
        <v>26</v>
      </c>
      <c r="C340" s="132">
        <v>0</v>
      </c>
      <c r="D340" s="132">
        <v>1</v>
      </c>
      <c r="E340" s="12">
        <f>2.35*D340</f>
        <v>2.35</v>
      </c>
      <c r="F340" s="136">
        <v>0</v>
      </c>
      <c r="G340" s="136">
        <v>2</v>
      </c>
      <c r="H340" s="12">
        <f>2.35*G340</f>
        <v>4.7</v>
      </c>
      <c r="I340" s="136">
        <v>2</v>
      </c>
      <c r="J340" s="136">
        <v>1</v>
      </c>
      <c r="K340" s="12">
        <f>2.35*J340</f>
        <v>2.35</v>
      </c>
      <c r="L340" s="173">
        <v>1</v>
      </c>
      <c r="M340" s="173">
        <v>1</v>
      </c>
      <c r="N340" s="12">
        <f>2.35*M340</f>
        <v>2.35</v>
      </c>
      <c r="O340" s="181">
        <v>1</v>
      </c>
      <c r="P340" s="181">
        <v>1</v>
      </c>
      <c r="Q340" s="93">
        <f>2.35*P340</f>
        <v>2.35</v>
      </c>
      <c r="R340" s="183">
        <v>1</v>
      </c>
      <c r="S340" s="183">
        <v>1</v>
      </c>
      <c r="T340" s="12">
        <f>2.35*S340</f>
        <v>2.35</v>
      </c>
      <c r="U340" s="25">
        <f t="shared" si="107"/>
        <v>5</v>
      </c>
      <c r="V340" s="30">
        <f t="shared" si="107"/>
        <v>7</v>
      </c>
      <c r="W340" s="35">
        <f t="shared" si="107"/>
        <v>16.45</v>
      </c>
      <c r="AA340">
        <v>0</v>
      </c>
    </row>
    <row r="341" spans="1:27" ht="15.75" x14ac:dyDescent="0.3">
      <c r="A341" s="8" t="s">
        <v>18</v>
      </c>
      <c r="B341" s="22" t="s">
        <v>104</v>
      </c>
      <c r="C341" s="132">
        <v>1</v>
      </c>
      <c r="D341" s="132">
        <v>1</v>
      </c>
      <c r="E341" s="12">
        <f>2.01*D341</f>
        <v>2.0099999999999998</v>
      </c>
      <c r="F341" s="136">
        <v>0</v>
      </c>
      <c r="G341" s="136">
        <v>1</v>
      </c>
      <c r="H341" s="12">
        <f>2.01*G341</f>
        <v>2.0099999999999998</v>
      </c>
      <c r="I341" s="136">
        <v>0</v>
      </c>
      <c r="J341" s="136">
        <v>0</v>
      </c>
      <c r="K341" s="12">
        <f>2.01*J341</f>
        <v>0</v>
      </c>
      <c r="L341" s="173">
        <v>0</v>
      </c>
      <c r="M341" s="173">
        <v>0</v>
      </c>
      <c r="N341" s="12">
        <f>2.01*M341</f>
        <v>0</v>
      </c>
      <c r="O341" s="181">
        <v>0</v>
      </c>
      <c r="P341" s="181">
        <v>0</v>
      </c>
      <c r="Q341" s="93">
        <f>2.01*P341</f>
        <v>0</v>
      </c>
      <c r="R341" s="183">
        <v>0</v>
      </c>
      <c r="S341" s="183">
        <v>0</v>
      </c>
      <c r="T341" s="12">
        <f>2.01*S341</f>
        <v>0</v>
      </c>
      <c r="U341" s="25">
        <f t="shared" si="107"/>
        <v>1</v>
      </c>
      <c r="V341" s="30">
        <f t="shared" si="107"/>
        <v>2</v>
      </c>
      <c r="W341" s="35">
        <f t="shared" si="107"/>
        <v>4.0199999999999996</v>
      </c>
    </row>
    <row r="342" spans="1:27" ht="15.75" x14ac:dyDescent="0.3">
      <c r="A342" s="8" t="s">
        <v>19</v>
      </c>
      <c r="B342" s="22" t="s">
        <v>34</v>
      </c>
      <c r="C342" s="132">
        <v>1</v>
      </c>
      <c r="D342" s="132">
        <v>1</v>
      </c>
      <c r="E342" s="12">
        <f>3.04*D342</f>
        <v>3.04</v>
      </c>
      <c r="F342" s="136">
        <v>0</v>
      </c>
      <c r="G342" s="136">
        <v>0</v>
      </c>
      <c r="H342" s="12">
        <f>3.04*G342</f>
        <v>0</v>
      </c>
      <c r="I342" s="136">
        <v>0</v>
      </c>
      <c r="J342" s="136">
        <v>0</v>
      </c>
      <c r="K342" s="12">
        <f>3.04*J342</f>
        <v>0</v>
      </c>
      <c r="L342" s="173">
        <v>0</v>
      </c>
      <c r="M342" s="173">
        <v>0</v>
      </c>
      <c r="N342" s="12">
        <f>3.04*M342</f>
        <v>0</v>
      </c>
      <c r="O342" s="181">
        <v>0</v>
      </c>
      <c r="P342" s="181">
        <v>0</v>
      </c>
      <c r="Q342" s="93">
        <f>3.04*P342</f>
        <v>0</v>
      </c>
      <c r="R342" s="183">
        <v>0</v>
      </c>
      <c r="S342" s="183">
        <v>0</v>
      </c>
      <c r="T342" s="12">
        <f>3.04*S342</f>
        <v>0</v>
      </c>
      <c r="U342" s="25">
        <f t="shared" si="107"/>
        <v>1</v>
      </c>
      <c r="V342" s="30">
        <f t="shared" si="107"/>
        <v>1</v>
      </c>
      <c r="W342" s="35">
        <f t="shared" si="107"/>
        <v>3.04</v>
      </c>
    </row>
    <row r="343" spans="1:27" ht="15.75" x14ac:dyDescent="0.3">
      <c r="A343" s="8" t="s">
        <v>20</v>
      </c>
      <c r="B343" s="22" t="s">
        <v>37</v>
      </c>
      <c r="C343" s="132">
        <v>0</v>
      </c>
      <c r="D343" s="132">
        <v>1</v>
      </c>
      <c r="E343" s="12">
        <f>3.3*D343</f>
        <v>3.3</v>
      </c>
      <c r="F343" s="136">
        <v>1</v>
      </c>
      <c r="G343" s="136">
        <v>1</v>
      </c>
      <c r="H343" s="12">
        <f>3.3*G343</f>
        <v>3.3</v>
      </c>
      <c r="I343" s="136">
        <v>1</v>
      </c>
      <c r="J343" s="136">
        <v>2</v>
      </c>
      <c r="K343" s="12">
        <f>3.3*J343</f>
        <v>6.6</v>
      </c>
      <c r="L343" s="173">
        <v>1</v>
      </c>
      <c r="M343" s="173">
        <v>1</v>
      </c>
      <c r="N343" s="12">
        <f>3.3*M343</f>
        <v>3.3</v>
      </c>
      <c r="O343" s="181">
        <v>1</v>
      </c>
      <c r="P343" s="181">
        <v>1</v>
      </c>
      <c r="Q343" s="93">
        <f>3.3*P343</f>
        <v>3.3</v>
      </c>
      <c r="R343" s="183">
        <v>2</v>
      </c>
      <c r="S343" s="183">
        <v>1</v>
      </c>
      <c r="T343" s="12">
        <f>3.3*S343</f>
        <v>3.3</v>
      </c>
      <c r="U343" s="25">
        <f t="shared" si="107"/>
        <v>6</v>
      </c>
      <c r="V343" s="30">
        <f t="shared" si="107"/>
        <v>7</v>
      </c>
      <c r="W343" s="35">
        <f t="shared" si="107"/>
        <v>23.1</v>
      </c>
    </row>
    <row r="344" spans="1:27" ht="15.75" x14ac:dyDescent="0.3">
      <c r="A344" s="8" t="s">
        <v>21</v>
      </c>
      <c r="B344" s="22" t="s">
        <v>28</v>
      </c>
      <c r="C344" s="132">
        <v>1</v>
      </c>
      <c r="D344" s="132">
        <v>1</v>
      </c>
      <c r="E344" s="12">
        <f>3.45*D344</f>
        <v>3.45</v>
      </c>
      <c r="F344" s="136">
        <v>1</v>
      </c>
      <c r="G344" s="136">
        <v>1</v>
      </c>
      <c r="H344" s="12">
        <f>3.45*G344</f>
        <v>3.45</v>
      </c>
      <c r="I344" s="136">
        <v>0</v>
      </c>
      <c r="J344" s="136">
        <v>1</v>
      </c>
      <c r="K344" s="12">
        <f>3.45*J344</f>
        <v>3.45</v>
      </c>
      <c r="L344" s="173">
        <v>1</v>
      </c>
      <c r="M344" s="173">
        <v>1</v>
      </c>
      <c r="N344" s="12">
        <f>3.45*M344</f>
        <v>3.45</v>
      </c>
      <c r="O344" s="181">
        <v>1</v>
      </c>
      <c r="P344" s="181">
        <v>0</v>
      </c>
      <c r="Q344" s="93">
        <f>3.45*P344</f>
        <v>0</v>
      </c>
      <c r="R344" s="183">
        <v>1</v>
      </c>
      <c r="S344" s="183">
        <v>1</v>
      </c>
      <c r="T344" s="12">
        <f>3.45*S344</f>
        <v>3.45</v>
      </c>
      <c r="U344" s="25">
        <f t="shared" si="107"/>
        <v>5</v>
      </c>
      <c r="V344" s="30">
        <f t="shared" si="107"/>
        <v>5</v>
      </c>
      <c r="W344" s="35">
        <f t="shared" si="107"/>
        <v>17.25</v>
      </c>
    </row>
    <row r="345" spans="1:27" ht="15.75" x14ac:dyDescent="0.3">
      <c r="A345" s="10">
        <v>20</v>
      </c>
      <c r="B345" s="22" t="s">
        <v>25</v>
      </c>
      <c r="C345" s="132">
        <v>2</v>
      </c>
      <c r="D345" s="132">
        <v>2</v>
      </c>
      <c r="E345" s="12">
        <f>4*D345</f>
        <v>8</v>
      </c>
      <c r="F345" s="136">
        <v>2</v>
      </c>
      <c r="G345" s="136">
        <v>1</v>
      </c>
      <c r="H345" s="12">
        <f>4*G345</f>
        <v>4</v>
      </c>
      <c r="I345" s="136">
        <v>3</v>
      </c>
      <c r="J345" s="136">
        <v>2</v>
      </c>
      <c r="K345" s="12">
        <f>4*J345</f>
        <v>8</v>
      </c>
      <c r="L345" s="173">
        <v>2</v>
      </c>
      <c r="M345" s="173">
        <v>3</v>
      </c>
      <c r="N345" s="12">
        <f>4*M345</f>
        <v>12</v>
      </c>
      <c r="O345" s="181">
        <v>2</v>
      </c>
      <c r="P345" s="181">
        <v>3</v>
      </c>
      <c r="Q345" s="93">
        <f>4*P345</f>
        <v>12</v>
      </c>
      <c r="R345" s="183">
        <v>2</v>
      </c>
      <c r="S345" s="183">
        <v>2</v>
      </c>
      <c r="T345" s="12">
        <f>4*S345</f>
        <v>8</v>
      </c>
      <c r="U345" s="25">
        <f t="shared" si="107"/>
        <v>13</v>
      </c>
      <c r="V345" s="30">
        <f t="shared" si="107"/>
        <v>13</v>
      </c>
      <c r="W345" s="35">
        <f t="shared" si="107"/>
        <v>52</v>
      </c>
    </row>
    <row r="346" spans="1:27" ht="16.5" thickBot="1" x14ac:dyDescent="0.35">
      <c r="A346" s="10">
        <v>21</v>
      </c>
      <c r="B346" s="22" t="s">
        <v>39</v>
      </c>
      <c r="C346" s="132">
        <v>0</v>
      </c>
      <c r="D346" s="132">
        <v>0</v>
      </c>
      <c r="E346" s="12">
        <f>2.4*D346</f>
        <v>0</v>
      </c>
      <c r="F346" s="136">
        <v>1</v>
      </c>
      <c r="G346" s="136">
        <v>1</v>
      </c>
      <c r="H346" s="12">
        <f>2.4*G346</f>
        <v>2.4</v>
      </c>
      <c r="I346" s="136">
        <v>1</v>
      </c>
      <c r="J346" s="136">
        <v>1</v>
      </c>
      <c r="K346" s="12">
        <f>2.4*J346</f>
        <v>2.4</v>
      </c>
      <c r="L346" s="173">
        <v>0</v>
      </c>
      <c r="M346" s="173">
        <v>3</v>
      </c>
      <c r="N346" s="12">
        <f>2.4*M346</f>
        <v>7.1999999999999993</v>
      </c>
      <c r="O346" s="181">
        <v>0</v>
      </c>
      <c r="P346" s="181">
        <v>0</v>
      </c>
      <c r="Q346" s="93">
        <f>2.4*P346</f>
        <v>0</v>
      </c>
      <c r="R346" s="183">
        <v>1</v>
      </c>
      <c r="S346" s="183">
        <v>0</v>
      </c>
      <c r="T346" s="12">
        <f>2.4*S346</f>
        <v>0</v>
      </c>
      <c r="U346" s="25">
        <f t="shared" si="107"/>
        <v>3</v>
      </c>
      <c r="V346" s="30">
        <f t="shared" si="107"/>
        <v>5</v>
      </c>
      <c r="W346" s="35">
        <f t="shared" si="107"/>
        <v>12</v>
      </c>
    </row>
    <row r="347" spans="1:27" ht="17.25" thickTop="1" thickBot="1" x14ac:dyDescent="0.35">
      <c r="A347" s="3"/>
      <c r="B347" s="23" t="s">
        <v>57</v>
      </c>
      <c r="C347" s="28">
        <f t="shared" ref="C347:W347" si="108">SUM(C326:C346)</f>
        <v>8</v>
      </c>
      <c r="D347" s="15">
        <f t="shared" si="108"/>
        <v>16</v>
      </c>
      <c r="E347" s="23">
        <f t="shared" si="108"/>
        <v>48.230000000000004</v>
      </c>
      <c r="F347" s="28">
        <f t="shared" si="108"/>
        <v>8</v>
      </c>
      <c r="G347" s="15">
        <f t="shared" si="108"/>
        <v>15</v>
      </c>
      <c r="H347" s="12">
        <f>2.4*G347</f>
        <v>36</v>
      </c>
      <c r="I347" s="70">
        <f t="shared" si="108"/>
        <v>17</v>
      </c>
      <c r="J347" s="15">
        <f t="shared" si="108"/>
        <v>13</v>
      </c>
      <c r="K347" s="12">
        <f>2.4*J347</f>
        <v>31.2</v>
      </c>
      <c r="L347" s="28">
        <f t="shared" si="108"/>
        <v>14</v>
      </c>
      <c r="M347" s="15">
        <f t="shared" si="108"/>
        <v>15</v>
      </c>
      <c r="N347" s="12">
        <f>2.4*M347</f>
        <v>36</v>
      </c>
      <c r="O347" s="70">
        <f t="shared" si="108"/>
        <v>14</v>
      </c>
      <c r="P347" s="73">
        <f t="shared" si="108"/>
        <v>15</v>
      </c>
      <c r="Q347" s="93">
        <f>2.4*P347</f>
        <v>36</v>
      </c>
      <c r="R347" s="60">
        <f t="shared" si="108"/>
        <v>17</v>
      </c>
      <c r="S347" s="73">
        <f t="shared" si="108"/>
        <v>10</v>
      </c>
      <c r="T347" s="12">
        <f>2.4*S347</f>
        <v>24</v>
      </c>
      <c r="U347" s="28">
        <f t="shared" si="108"/>
        <v>78</v>
      </c>
      <c r="V347" s="15">
        <f t="shared" si="108"/>
        <v>84</v>
      </c>
      <c r="W347" s="16">
        <f t="shared" si="108"/>
        <v>242.95</v>
      </c>
    </row>
    <row r="348" spans="1:27" ht="16.5" thickTop="1" thickBot="1" x14ac:dyDescent="0.3">
      <c r="A348" s="17"/>
      <c r="B348" s="24" t="s">
        <v>58</v>
      </c>
      <c r="C348" s="17">
        <f>C347</f>
        <v>8</v>
      </c>
      <c r="D348" s="18">
        <f>D347</f>
        <v>16</v>
      </c>
      <c r="E348" s="24">
        <f>E347</f>
        <v>48.230000000000004</v>
      </c>
      <c r="F348" s="17">
        <f t="shared" ref="F348:T348" si="109">C348+F347</f>
        <v>16</v>
      </c>
      <c r="G348" s="18">
        <f t="shared" si="109"/>
        <v>31</v>
      </c>
      <c r="H348" s="19">
        <f t="shared" si="109"/>
        <v>84.23</v>
      </c>
      <c r="I348" s="61">
        <f t="shared" si="109"/>
        <v>33</v>
      </c>
      <c r="J348" s="18">
        <f t="shared" si="109"/>
        <v>44</v>
      </c>
      <c r="K348" s="19">
        <f t="shared" si="109"/>
        <v>115.43</v>
      </c>
      <c r="L348" s="17">
        <f t="shared" si="109"/>
        <v>47</v>
      </c>
      <c r="M348" s="18">
        <f t="shared" si="109"/>
        <v>59</v>
      </c>
      <c r="N348" s="19">
        <f t="shared" si="109"/>
        <v>151.43</v>
      </c>
      <c r="O348" s="61">
        <f t="shared" si="109"/>
        <v>61</v>
      </c>
      <c r="P348" s="79">
        <f t="shared" si="109"/>
        <v>74</v>
      </c>
      <c r="Q348" s="101">
        <f t="shared" si="109"/>
        <v>187.43</v>
      </c>
      <c r="R348" s="61">
        <f t="shared" si="109"/>
        <v>78</v>
      </c>
      <c r="S348" s="79">
        <f t="shared" si="109"/>
        <v>84</v>
      </c>
      <c r="T348" s="24">
        <f t="shared" si="109"/>
        <v>211.43</v>
      </c>
      <c r="U348" s="17"/>
      <c r="V348" s="18"/>
      <c r="W348" s="19"/>
    </row>
    <row r="349" spans="1:27" ht="16.5" thickTop="1" x14ac:dyDescent="0.3">
      <c r="A349" s="2"/>
      <c r="B349" s="2"/>
      <c r="C349" s="2"/>
      <c r="D349" s="2"/>
      <c r="E349" s="2"/>
      <c r="F349" s="2"/>
      <c r="G349" s="2"/>
      <c r="H349" s="2"/>
      <c r="I349" s="62"/>
      <c r="J349" s="2"/>
      <c r="K349" s="2"/>
      <c r="L349" s="2"/>
      <c r="M349" s="2"/>
      <c r="N349" s="2"/>
      <c r="O349" s="62"/>
      <c r="P349" s="62"/>
      <c r="Q349" s="62"/>
      <c r="R349" s="62"/>
      <c r="S349" s="62"/>
      <c r="T349" s="2"/>
      <c r="U349" s="2"/>
      <c r="V349" s="2"/>
      <c r="W349" s="2"/>
    </row>
    <row r="350" spans="1:27" ht="15.75" x14ac:dyDescent="0.3">
      <c r="A350" s="2"/>
      <c r="B350" s="2" t="s">
        <v>52</v>
      </c>
      <c r="C350" s="2" t="s">
        <v>53</v>
      </c>
      <c r="D350" s="2"/>
      <c r="E350" s="2"/>
      <c r="F350" s="2"/>
      <c r="G350" s="2"/>
      <c r="H350" s="2"/>
      <c r="I350" s="62"/>
      <c r="J350" s="2"/>
      <c r="K350" s="2"/>
      <c r="L350" s="2"/>
      <c r="M350" s="2"/>
      <c r="N350" s="2"/>
      <c r="O350" s="62"/>
      <c r="P350" s="62"/>
      <c r="Q350" s="62"/>
      <c r="R350" s="62"/>
      <c r="S350" s="62"/>
      <c r="T350" s="2"/>
      <c r="U350" s="2"/>
      <c r="V350" s="2"/>
      <c r="W350" s="2"/>
    </row>
    <row r="351" spans="1:27" ht="15.75" x14ac:dyDescent="0.3">
      <c r="A351" s="2"/>
      <c r="B351" s="2"/>
      <c r="C351" s="2" t="s">
        <v>54</v>
      </c>
      <c r="D351" s="2"/>
      <c r="E351" s="2"/>
      <c r="F351" s="2"/>
      <c r="G351" s="2"/>
      <c r="H351" s="2"/>
      <c r="I351" s="62"/>
      <c r="J351" s="2"/>
      <c r="K351" s="2"/>
      <c r="L351" s="2"/>
      <c r="M351" s="2"/>
      <c r="N351" s="2"/>
      <c r="O351" s="62"/>
      <c r="P351" s="62"/>
      <c r="Q351" s="62"/>
      <c r="R351" s="62"/>
      <c r="S351" s="62"/>
      <c r="T351" s="2"/>
      <c r="U351" s="2"/>
      <c r="V351" s="2"/>
      <c r="W351" s="2"/>
    </row>
    <row r="352" spans="1:27" ht="15.75" x14ac:dyDescent="0.3">
      <c r="A352" s="2"/>
      <c r="B352" s="2"/>
      <c r="C352" s="2" t="s">
        <v>105</v>
      </c>
      <c r="D352" s="2"/>
      <c r="E352" s="2"/>
      <c r="F352" s="2"/>
      <c r="G352" s="2"/>
      <c r="H352" s="2"/>
      <c r="I352" s="62"/>
      <c r="J352" s="2"/>
      <c r="K352" s="2"/>
      <c r="L352" s="2"/>
      <c r="M352" s="2"/>
      <c r="N352" s="2"/>
      <c r="O352" s="62"/>
      <c r="P352" s="62"/>
      <c r="Q352" s="62"/>
      <c r="R352" s="62"/>
      <c r="S352" s="62"/>
      <c r="T352" s="2"/>
      <c r="U352" s="2"/>
      <c r="V352" s="2"/>
      <c r="W352" s="2"/>
    </row>
    <row r="353" spans="1:23" ht="16.5" thickBot="1" x14ac:dyDescent="0.35">
      <c r="A353" s="2"/>
      <c r="B353" s="1" t="s">
        <v>55</v>
      </c>
      <c r="C353" s="1" t="s">
        <v>91</v>
      </c>
      <c r="D353" s="2"/>
      <c r="E353" s="2"/>
      <c r="F353" s="2"/>
      <c r="G353" s="2"/>
      <c r="H353" s="2"/>
      <c r="I353" s="62"/>
      <c r="J353" s="2"/>
      <c r="K353" s="2"/>
      <c r="L353" s="2"/>
      <c r="M353" s="2"/>
      <c r="N353" s="2"/>
      <c r="O353" s="62"/>
      <c r="P353" s="62"/>
      <c r="Q353" s="62"/>
      <c r="R353" s="62"/>
      <c r="S353" s="62"/>
      <c r="T353" s="2"/>
      <c r="U353" s="2"/>
      <c r="V353" s="2"/>
      <c r="W353" s="2"/>
    </row>
    <row r="354" spans="1:23" ht="16.5" thickTop="1" x14ac:dyDescent="0.3">
      <c r="A354" s="262" t="s">
        <v>0</v>
      </c>
      <c r="B354" s="265" t="s">
        <v>1</v>
      </c>
      <c r="C354" s="268" t="s">
        <v>40</v>
      </c>
      <c r="D354" s="269"/>
      <c r="E354" s="269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70"/>
      <c r="U354" s="271" t="s">
        <v>61</v>
      </c>
      <c r="V354" s="271"/>
      <c r="W354" s="272"/>
    </row>
    <row r="355" spans="1:23" ht="15.75" x14ac:dyDescent="0.3">
      <c r="A355" s="263"/>
      <c r="B355" s="266"/>
      <c r="C355" s="259" t="s">
        <v>62</v>
      </c>
      <c r="D355" s="275"/>
      <c r="E355" s="275"/>
      <c r="F355" s="255" t="s">
        <v>63</v>
      </c>
      <c r="G355" s="256"/>
      <c r="H355" s="257"/>
      <c r="I355" s="256" t="s">
        <v>64</v>
      </c>
      <c r="J355" s="256"/>
      <c r="K355" s="256"/>
      <c r="L355" s="255" t="s">
        <v>65</v>
      </c>
      <c r="M355" s="256"/>
      <c r="N355" s="257"/>
      <c r="O355" s="276" t="s">
        <v>66</v>
      </c>
      <c r="P355" s="276"/>
      <c r="Q355" s="276"/>
      <c r="R355" s="255" t="s">
        <v>67</v>
      </c>
      <c r="S355" s="256"/>
      <c r="T355" s="257"/>
      <c r="U355" s="273"/>
      <c r="V355" s="273"/>
      <c r="W355" s="274"/>
    </row>
    <row r="356" spans="1:23" ht="16.5" thickBot="1" x14ac:dyDescent="0.35">
      <c r="A356" s="264"/>
      <c r="B356" s="267"/>
      <c r="C356" s="43" t="s">
        <v>47</v>
      </c>
      <c r="D356" s="44" t="s">
        <v>48</v>
      </c>
      <c r="E356" s="45" t="s">
        <v>103</v>
      </c>
      <c r="F356" s="43" t="s">
        <v>47</v>
      </c>
      <c r="G356" s="44" t="s">
        <v>48</v>
      </c>
      <c r="H356" s="45" t="s">
        <v>103</v>
      </c>
      <c r="I356" s="55" t="s">
        <v>47</v>
      </c>
      <c r="J356" s="44" t="s">
        <v>48</v>
      </c>
      <c r="K356" s="45" t="s">
        <v>103</v>
      </c>
      <c r="L356" s="43" t="s">
        <v>47</v>
      </c>
      <c r="M356" s="44" t="s">
        <v>48</v>
      </c>
      <c r="N356" s="45" t="s">
        <v>103</v>
      </c>
      <c r="O356" s="55" t="s">
        <v>47</v>
      </c>
      <c r="P356" s="75" t="s">
        <v>48</v>
      </c>
      <c r="Q356" s="99" t="s">
        <v>103</v>
      </c>
      <c r="R356" s="55" t="s">
        <v>47</v>
      </c>
      <c r="S356" s="75" t="s">
        <v>48</v>
      </c>
      <c r="T356" s="45" t="s">
        <v>103</v>
      </c>
      <c r="U356" s="43" t="s">
        <v>47</v>
      </c>
      <c r="V356" s="44" t="s">
        <v>48</v>
      </c>
      <c r="W356" s="45" t="s">
        <v>103</v>
      </c>
    </row>
    <row r="357" spans="1:23" ht="17.25" thickTop="1" thickBot="1" x14ac:dyDescent="0.35">
      <c r="A357" s="3" t="s">
        <v>3</v>
      </c>
      <c r="B357" s="20" t="s">
        <v>4</v>
      </c>
      <c r="C357" s="3" t="s">
        <v>68</v>
      </c>
      <c r="D357" s="4" t="s">
        <v>69</v>
      </c>
      <c r="E357" s="5" t="s">
        <v>70</v>
      </c>
      <c r="F357" s="3" t="s">
        <v>71</v>
      </c>
      <c r="G357" s="4" t="s">
        <v>72</v>
      </c>
      <c r="H357" s="5" t="s">
        <v>73</v>
      </c>
      <c r="I357" s="56" t="s">
        <v>74</v>
      </c>
      <c r="J357" s="4" t="s">
        <v>75</v>
      </c>
      <c r="K357" s="5" t="s">
        <v>76</v>
      </c>
      <c r="L357" s="3" t="s">
        <v>77</v>
      </c>
      <c r="M357" s="4" t="s">
        <v>78</v>
      </c>
      <c r="N357" s="5" t="s">
        <v>79</v>
      </c>
      <c r="O357" s="56" t="s">
        <v>80</v>
      </c>
      <c r="P357" s="76" t="s">
        <v>81</v>
      </c>
      <c r="Q357" s="103" t="s">
        <v>82</v>
      </c>
      <c r="R357" s="56" t="s">
        <v>83</v>
      </c>
      <c r="S357" s="76" t="s">
        <v>84</v>
      </c>
      <c r="T357" s="5" t="s">
        <v>85</v>
      </c>
      <c r="U357" s="3" t="s">
        <v>86</v>
      </c>
      <c r="V357" s="4" t="s">
        <v>87</v>
      </c>
      <c r="W357" s="5" t="s">
        <v>88</v>
      </c>
    </row>
    <row r="358" spans="1:23" ht="16.5" thickTop="1" x14ac:dyDescent="0.3">
      <c r="A358" s="6" t="s">
        <v>3</v>
      </c>
      <c r="B358" s="21" t="s">
        <v>23</v>
      </c>
      <c r="C358" s="183">
        <v>1</v>
      </c>
      <c r="D358" s="183">
        <v>1</v>
      </c>
      <c r="E358" s="12">
        <f>0*D358</f>
        <v>0</v>
      </c>
      <c r="F358" s="183">
        <v>1</v>
      </c>
      <c r="G358" s="183">
        <v>1</v>
      </c>
      <c r="H358" s="12">
        <f>0*G358</f>
        <v>0</v>
      </c>
      <c r="I358" s="129"/>
      <c r="J358" s="129"/>
      <c r="K358" s="12">
        <f>0*J358</f>
        <v>0</v>
      </c>
      <c r="L358" s="7"/>
      <c r="M358" s="7"/>
      <c r="N358" s="12">
        <f>0*M358</f>
        <v>0</v>
      </c>
      <c r="O358" s="108"/>
      <c r="P358" s="108"/>
      <c r="Q358" s="93">
        <f>0*P358</f>
        <v>0</v>
      </c>
      <c r="R358" s="112"/>
      <c r="S358" s="112"/>
      <c r="T358" s="12">
        <f>0*S358</f>
        <v>0</v>
      </c>
      <c r="U358" s="30">
        <f t="shared" ref="U358:U378" si="110">U326+C358+F358+I358+L358+O358+R358</f>
        <v>4</v>
      </c>
      <c r="V358" s="30">
        <f t="shared" ref="V358:V378" si="111">V326+D358+G358+J358+M358+P358+S358</f>
        <v>4</v>
      </c>
      <c r="W358" s="35">
        <f t="shared" ref="W358:W378" si="112">W326+E358+H358+K358+N358+Q358+T358</f>
        <v>0</v>
      </c>
    </row>
    <row r="359" spans="1:23" ht="15.75" x14ac:dyDescent="0.3">
      <c r="A359" s="8" t="s">
        <v>4</v>
      </c>
      <c r="B359" s="22" t="s">
        <v>29</v>
      </c>
      <c r="C359" s="183">
        <v>0</v>
      </c>
      <c r="D359" s="183">
        <v>0</v>
      </c>
      <c r="E359" s="12">
        <f>0*D359</f>
        <v>0</v>
      </c>
      <c r="F359" s="183">
        <v>0</v>
      </c>
      <c r="G359" s="183">
        <v>0</v>
      </c>
      <c r="H359" s="12">
        <f>0*G359</f>
        <v>0</v>
      </c>
      <c r="I359" s="129"/>
      <c r="J359" s="129"/>
      <c r="K359" s="12">
        <f>0*J359</f>
        <v>0</v>
      </c>
      <c r="L359" s="9"/>
      <c r="M359" s="7"/>
      <c r="N359" s="12">
        <f>0*M359</f>
        <v>0</v>
      </c>
      <c r="O359" s="108"/>
      <c r="P359" s="108"/>
      <c r="Q359" s="93">
        <f>0*P359</f>
        <v>0</v>
      </c>
      <c r="R359" s="112"/>
      <c r="S359" s="112"/>
      <c r="T359" s="12">
        <f>0*S359</f>
        <v>0</v>
      </c>
      <c r="U359" s="30">
        <f t="shared" si="110"/>
        <v>1</v>
      </c>
      <c r="V359" s="30">
        <f t="shared" si="111"/>
        <v>1</v>
      </c>
      <c r="W359" s="35">
        <f t="shared" si="112"/>
        <v>0</v>
      </c>
    </row>
    <row r="360" spans="1:23" ht="15.75" x14ac:dyDescent="0.3">
      <c r="A360" s="8" t="s">
        <v>5</v>
      </c>
      <c r="B360" s="22" t="s">
        <v>30</v>
      </c>
      <c r="C360" s="183">
        <v>1</v>
      </c>
      <c r="D360" s="183">
        <v>1</v>
      </c>
      <c r="E360" s="12">
        <f>2.42*D360</f>
        <v>2.42</v>
      </c>
      <c r="F360" s="183">
        <v>1</v>
      </c>
      <c r="G360" s="183">
        <v>1</v>
      </c>
      <c r="H360" s="12">
        <f>2.42*G360</f>
        <v>2.42</v>
      </c>
      <c r="I360" s="129"/>
      <c r="J360" s="129"/>
      <c r="K360" s="12">
        <f>2.42*J360</f>
        <v>0</v>
      </c>
      <c r="L360" s="26"/>
      <c r="M360" s="7"/>
      <c r="N360" s="12">
        <f>2.42*M360</f>
        <v>0</v>
      </c>
      <c r="O360" s="108"/>
      <c r="P360" s="108"/>
      <c r="Q360" s="93">
        <f>2.42*P360</f>
        <v>0</v>
      </c>
      <c r="R360" s="112"/>
      <c r="S360" s="112"/>
      <c r="T360" s="12">
        <f>2.42*S360</f>
        <v>0</v>
      </c>
      <c r="U360" s="30">
        <f t="shared" si="110"/>
        <v>8</v>
      </c>
      <c r="V360" s="30">
        <f t="shared" si="111"/>
        <v>8</v>
      </c>
      <c r="W360" s="35">
        <f t="shared" si="112"/>
        <v>19.36</v>
      </c>
    </row>
    <row r="361" spans="1:23" ht="15.75" x14ac:dyDescent="0.3">
      <c r="A361" s="8" t="s">
        <v>6</v>
      </c>
      <c r="B361" s="22" t="s">
        <v>38</v>
      </c>
      <c r="C361" s="183">
        <v>0</v>
      </c>
      <c r="D361" s="183">
        <v>1</v>
      </c>
      <c r="E361" s="12">
        <f>3.48*D361</f>
        <v>3.48</v>
      </c>
      <c r="F361" s="183">
        <v>1</v>
      </c>
      <c r="G361" s="183">
        <v>0</v>
      </c>
      <c r="H361" s="12">
        <f>3.48*G361</f>
        <v>0</v>
      </c>
      <c r="I361" s="129"/>
      <c r="J361" s="129"/>
      <c r="K361" s="12">
        <f>3.48*J361</f>
        <v>0</v>
      </c>
      <c r="L361" s="26"/>
      <c r="M361" s="7"/>
      <c r="N361" s="12">
        <f>3.48*M361</f>
        <v>0</v>
      </c>
      <c r="O361" s="108"/>
      <c r="P361" s="108"/>
      <c r="Q361" s="93">
        <f>3.48*P361</f>
        <v>0</v>
      </c>
      <c r="R361" s="112"/>
      <c r="S361" s="112"/>
      <c r="T361" s="12">
        <f>3.48*S361</f>
        <v>0</v>
      </c>
      <c r="U361" s="30">
        <f t="shared" si="110"/>
        <v>4</v>
      </c>
      <c r="V361" s="30">
        <f t="shared" si="111"/>
        <v>5</v>
      </c>
      <c r="W361" s="35">
        <f t="shared" si="112"/>
        <v>17.399999999999999</v>
      </c>
    </row>
    <row r="362" spans="1:23" ht="15.75" x14ac:dyDescent="0.3">
      <c r="A362" s="8" t="s">
        <v>7</v>
      </c>
      <c r="B362" s="22" t="s">
        <v>36</v>
      </c>
      <c r="C362" s="183">
        <v>1</v>
      </c>
      <c r="D362" s="183">
        <v>0</v>
      </c>
      <c r="E362" s="12">
        <f>3.83*D362</f>
        <v>0</v>
      </c>
      <c r="F362" s="183">
        <v>0</v>
      </c>
      <c r="G362" s="183">
        <v>3</v>
      </c>
      <c r="H362" s="12">
        <f>3.83*G362</f>
        <v>11.49</v>
      </c>
      <c r="I362" s="129"/>
      <c r="J362" s="129"/>
      <c r="K362" s="12">
        <f>3.83*J362</f>
        <v>0</v>
      </c>
      <c r="L362" s="26"/>
      <c r="M362" s="7"/>
      <c r="N362" s="12">
        <f>3.83*M362</f>
        <v>0</v>
      </c>
      <c r="O362" s="108"/>
      <c r="P362" s="108"/>
      <c r="Q362" s="93">
        <f>3.83*P362</f>
        <v>0</v>
      </c>
      <c r="R362" s="112"/>
      <c r="S362" s="112"/>
      <c r="T362" s="12">
        <f>3.83*S362</f>
        <v>0</v>
      </c>
      <c r="U362" s="30">
        <f t="shared" si="110"/>
        <v>7</v>
      </c>
      <c r="V362" s="30">
        <f t="shared" si="111"/>
        <v>5</v>
      </c>
      <c r="W362" s="35">
        <f t="shared" si="112"/>
        <v>19.149999999999999</v>
      </c>
    </row>
    <row r="363" spans="1:23" ht="15.75" x14ac:dyDescent="0.3">
      <c r="A363" s="8" t="s">
        <v>8</v>
      </c>
      <c r="B363" s="22" t="s">
        <v>24</v>
      </c>
      <c r="C363" s="183">
        <v>0</v>
      </c>
      <c r="D363" s="183">
        <v>0</v>
      </c>
      <c r="E363" s="12">
        <f>2*D363</f>
        <v>0</v>
      </c>
      <c r="F363" s="183">
        <v>0</v>
      </c>
      <c r="G363" s="183">
        <v>0</v>
      </c>
      <c r="H363" s="12">
        <f>2*G363</f>
        <v>0</v>
      </c>
      <c r="I363" s="129"/>
      <c r="J363" s="129"/>
      <c r="K363" s="12">
        <f>2*J363</f>
        <v>0</v>
      </c>
      <c r="L363" s="26"/>
      <c r="M363" s="7"/>
      <c r="N363" s="12">
        <f>2*M363</f>
        <v>0</v>
      </c>
      <c r="O363" s="108"/>
      <c r="P363" s="108"/>
      <c r="Q363" s="93">
        <f>2*P363</f>
        <v>0</v>
      </c>
      <c r="R363" s="112"/>
      <c r="S363" s="112"/>
      <c r="T363" s="12">
        <f>2*S363</f>
        <v>0</v>
      </c>
      <c r="U363" s="30">
        <f t="shared" si="110"/>
        <v>1</v>
      </c>
      <c r="V363" s="30">
        <f t="shared" si="111"/>
        <v>1</v>
      </c>
      <c r="W363" s="35">
        <f t="shared" si="112"/>
        <v>2</v>
      </c>
    </row>
    <row r="364" spans="1:23" ht="15.75" x14ac:dyDescent="0.3">
      <c r="A364" s="8" t="s">
        <v>9</v>
      </c>
      <c r="B364" s="22" t="s">
        <v>96</v>
      </c>
      <c r="C364" s="183">
        <v>0</v>
      </c>
      <c r="D364" s="183">
        <v>0</v>
      </c>
      <c r="E364" s="12">
        <f>2.35*D364</f>
        <v>0</v>
      </c>
      <c r="F364" s="183">
        <v>0</v>
      </c>
      <c r="G364" s="183">
        <v>0</v>
      </c>
      <c r="H364" s="12">
        <f>2.35*G364</f>
        <v>0</v>
      </c>
      <c r="I364" s="129"/>
      <c r="J364" s="129"/>
      <c r="K364" s="12">
        <f>2.35*J364</f>
        <v>0</v>
      </c>
      <c r="L364" s="26"/>
      <c r="M364" s="7"/>
      <c r="N364" s="12">
        <f>2.35*M364</f>
        <v>0</v>
      </c>
      <c r="O364" s="108"/>
      <c r="P364" s="108"/>
      <c r="Q364" s="93">
        <f>2.35*P364</f>
        <v>0</v>
      </c>
      <c r="R364" s="112"/>
      <c r="S364" s="112"/>
      <c r="T364" s="12">
        <f>2.35*S364</f>
        <v>0</v>
      </c>
      <c r="U364" s="30">
        <f t="shared" si="110"/>
        <v>0</v>
      </c>
      <c r="V364" s="30">
        <f t="shared" si="111"/>
        <v>0</v>
      </c>
      <c r="W364" s="35">
        <f t="shared" si="112"/>
        <v>0</v>
      </c>
    </row>
    <row r="365" spans="1:23" ht="15.75" x14ac:dyDescent="0.3">
      <c r="A365" s="8" t="s">
        <v>10</v>
      </c>
      <c r="B365" s="22" t="s">
        <v>97</v>
      </c>
      <c r="C365" s="183">
        <v>1</v>
      </c>
      <c r="D365" s="183">
        <v>1</v>
      </c>
      <c r="E365" s="12">
        <f>2.14*D365</f>
        <v>2.14</v>
      </c>
      <c r="F365" s="183">
        <v>2</v>
      </c>
      <c r="G365" s="183">
        <v>0</v>
      </c>
      <c r="H365" s="12">
        <f>2.14*G365</f>
        <v>0</v>
      </c>
      <c r="I365" s="129"/>
      <c r="J365" s="129"/>
      <c r="K365" s="12">
        <f>2.14*J365</f>
        <v>0</v>
      </c>
      <c r="L365" s="26"/>
      <c r="M365" s="7"/>
      <c r="N365" s="12">
        <f>2.14*M365</f>
        <v>0</v>
      </c>
      <c r="O365" s="108"/>
      <c r="P365" s="108"/>
      <c r="Q365" s="93">
        <f>2.14*P365</f>
        <v>0</v>
      </c>
      <c r="R365" s="112"/>
      <c r="S365" s="112"/>
      <c r="T365" s="12">
        <f>2.14*S365</f>
        <v>0</v>
      </c>
      <c r="U365" s="30">
        <f t="shared" si="110"/>
        <v>8</v>
      </c>
      <c r="V365" s="30">
        <f t="shared" si="111"/>
        <v>7</v>
      </c>
      <c r="W365" s="35">
        <f t="shared" si="112"/>
        <v>14.98</v>
      </c>
    </row>
    <row r="366" spans="1:23" ht="15.75" x14ac:dyDescent="0.3">
      <c r="A366" s="8" t="s">
        <v>11</v>
      </c>
      <c r="B366" s="22" t="s">
        <v>33</v>
      </c>
      <c r="C366" s="183">
        <v>2</v>
      </c>
      <c r="D366" s="183">
        <v>1</v>
      </c>
      <c r="E366" s="12">
        <f>2.05*D366</f>
        <v>2.0499999999999998</v>
      </c>
      <c r="F366" s="183">
        <v>0</v>
      </c>
      <c r="G366" s="183">
        <v>1</v>
      </c>
      <c r="H366" s="12">
        <f>2.05*G366</f>
        <v>2.0499999999999998</v>
      </c>
      <c r="I366" s="129"/>
      <c r="J366" s="129"/>
      <c r="K366" s="12">
        <f>2.05*J366</f>
        <v>0</v>
      </c>
      <c r="L366" s="26"/>
      <c r="M366" s="7"/>
      <c r="N366" s="12">
        <f>2.05*M366</f>
        <v>0</v>
      </c>
      <c r="O366" s="108"/>
      <c r="P366" s="108"/>
      <c r="Q366" s="93">
        <f>2.05*P366</f>
        <v>0</v>
      </c>
      <c r="R366" s="112"/>
      <c r="S366" s="112"/>
      <c r="T366" s="12">
        <f>2.05*S366</f>
        <v>0</v>
      </c>
      <c r="U366" s="30">
        <f t="shared" si="110"/>
        <v>7</v>
      </c>
      <c r="V366" s="30">
        <f t="shared" si="111"/>
        <v>8</v>
      </c>
      <c r="W366" s="35">
        <f t="shared" si="112"/>
        <v>16.400000000000002</v>
      </c>
    </row>
    <row r="367" spans="1:23" ht="15.75" x14ac:dyDescent="0.3">
      <c r="A367" s="8" t="s">
        <v>12</v>
      </c>
      <c r="B367" s="22" t="s">
        <v>27</v>
      </c>
      <c r="C367" s="183">
        <v>1</v>
      </c>
      <c r="D367" s="183">
        <v>0</v>
      </c>
      <c r="E367" s="12">
        <f>4.02*D367</f>
        <v>0</v>
      </c>
      <c r="F367" s="183">
        <v>1</v>
      </c>
      <c r="G367" s="183">
        <v>1</v>
      </c>
      <c r="H367" s="12">
        <f>4.02*G367</f>
        <v>4.0199999999999996</v>
      </c>
      <c r="I367" s="129"/>
      <c r="J367" s="129"/>
      <c r="K367" s="12">
        <f>4.02*J367</f>
        <v>0</v>
      </c>
      <c r="L367" s="26"/>
      <c r="M367" s="7"/>
      <c r="N367" s="12">
        <f>4.02*M367</f>
        <v>0</v>
      </c>
      <c r="O367" s="108"/>
      <c r="P367" s="108"/>
      <c r="Q367" s="93">
        <f>4.02*P367</f>
        <v>0</v>
      </c>
      <c r="R367" s="112"/>
      <c r="S367" s="112"/>
      <c r="T367" s="12">
        <f>4.02*S367</f>
        <v>0</v>
      </c>
      <c r="U367" s="30">
        <f t="shared" si="110"/>
        <v>6</v>
      </c>
      <c r="V367" s="30">
        <f t="shared" si="111"/>
        <v>6</v>
      </c>
      <c r="W367" s="35">
        <f t="shared" si="112"/>
        <v>24.119999999999997</v>
      </c>
    </row>
    <row r="368" spans="1:23" ht="15.75" x14ac:dyDescent="0.3">
      <c r="A368" s="8" t="s">
        <v>13</v>
      </c>
      <c r="B368" s="22" t="s">
        <v>31</v>
      </c>
      <c r="C368" s="183">
        <v>0</v>
      </c>
      <c r="D368" s="183">
        <v>0</v>
      </c>
      <c r="E368" s="12">
        <f>2.12*D368</f>
        <v>0</v>
      </c>
      <c r="F368" s="183">
        <v>0</v>
      </c>
      <c r="G368" s="183">
        <v>0</v>
      </c>
      <c r="H368" s="12">
        <f>2.12*G368</f>
        <v>0</v>
      </c>
      <c r="I368" s="129"/>
      <c r="J368" s="129"/>
      <c r="K368" s="12">
        <f>2.12*J368</f>
        <v>0</v>
      </c>
      <c r="L368" s="26"/>
      <c r="M368" s="7"/>
      <c r="N368" s="12">
        <f>2.12*M368</f>
        <v>0</v>
      </c>
      <c r="O368" s="108"/>
      <c r="P368" s="108"/>
      <c r="Q368" s="93">
        <f>2.12*P368</f>
        <v>0</v>
      </c>
      <c r="R368" s="112"/>
      <c r="S368" s="112"/>
      <c r="T368" s="12">
        <f>2.12*S368</f>
        <v>0</v>
      </c>
      <c r="U368" s="30">
        <f t="shared" si="110"/>
        <v>3</v>
      </c>
      <c r="V368" s="30">
        <f t="shared" si="111"/>
        <v>5</v>
      </c>
      <c r="W368" s="35">
        <f t="shared" si="112"/>
        <v>10.600000000000001</v>
      </c>
    </row>
    <row r="369" spans="1:23" ht="15.75" x14ac:dyDescent="0.3">
      <c r="A369" s="8" t="s">
        <v>14</v>
      </c>
      <c r="B369" s="22" t="s">
        <v>32</v>
      </c>
      <c r="C369" s="183">
        <v>0</v>
      </c>
      <c r="D369" s="183">
        <v>0</v>
      </c>
      <c r="E369" s="12">
        <f>3.76*D369</f>
        <v>0</v>
      </c>
      <c r="F369" s="183">
        <v>0</v>
      </c>
      <c r="G369" s="183">
        <v>0</v>
      </c>
      <c r="H369" s="12">
        <f>3.76*G369</f>
        <v>0</v>
      </c>
      <c r="I369" s="129"/>
      <c r="J369" s="129"/>
      <c r="K369" s="12">
        <f>3.76*J369</f>
        <v>0</v>
      </c>
      <c r="L369" s="26"/>
      <c r="M369" s="7"/>
      <c r="N369" s="12">
        <f>3.76*M369</f>
        <v>0</v>
      </c>
      <c r="O369" s="108"/>
      <c r="P369" s="108"/>
      <c r="Q369" s="93">
        <f>3.76*P369</f>
        <v>0</v>
      </c>
      <c r="R369" s="112"/>
      <c r="S369" s="112"/>
      <c r="T369" s="12">
        <f>3.76*S369</f>
        <v>0</v>
      </c>
      <c r="U369" s="30">
        <f t="shared" si="110"/>
        <v>7</v>
      </c>
      <c r="V369" s="30">
        <f t="shared" si="111"/>
        <v>5</v>
      </c>
      <c r="W369" s="35">
        <f t="shared" si="112"/>
        <v>18.799999999999997</v>
      </c>
    </row>
    <row r="370" spans="1:23" ht="15.75" x14ac:dyDescent="0.3">
      <c r="A370" s="8" t="s">
        <v>15</v>
      </c>
      <c r="B370" s="22" t="s">
        <v>98</v>
      </c>
      <c r="C370" s="183">
        <v>0</v>
      </c>
      <c r="D370" s="183">
        <v>0</v>
      </c>
      <c r="E370" s="12">
        <f>3.25*D370</f>
        <v>0</v>
      </c>
      <c r="F370" s="183">
        <v>1</v>
      </c>
      <c r="G370" s="183">
        <v>0</v>
      </c>
      <c r="H370" s="12">
        <f>3.25*G370</f>
        <v>0</v>
      </c>
      <c r="I370" s="129"/>
      <c r="J370" s="129"/>
      <c r="K370" s="12">
        <f>3.25*J370</f>
        <v>0</v>
      </c>
      <c r="L370" s="26"/>
      <c r="M370" s="7"/>
      <c r="N370" s="12">
        <f>3.25*M370</f>
        <v>0</v>
      </c>
      <c r="O370" s="108"/>
      <c r="P370" s="108"/>
      <c r="Q370" s="93">
        <f>3.25*P370</f>
        <v>0</v>
      </c>
      <c r="R370" s="112"/>
      <c r="S370" s="112"/>
      <c r="T370" s="12">
        <f>3.25*S370</f>
        <v>0</v>
      </c>
      <c r="U370" s="30">
        <f t="shared" si="110"/>
        <v>1</v>
      </c>
      <c r="V370" s="30">
        <f t="shared" si="111"/>
        <v>0</v>
      </c>
      <c r="W370" s="35">
        <f t="shared" si="112"/>
        <v>0</v>
      </c>
    </row>
    <row r="371" spans="1:23" ht="15.75" x14ac:dyDescent="0.3">
      <c r="A371" s="8" t="s">
        <v>16</v>
      </c>
      <c r="B371" s="22" t="s">
        <v>99</v>
      </c>
      <c r="C371" s="183">
        <v>0</v>
      </c>
      <c r="D371" s="183">
        <v>1</v>
      </c>
      <c r="E371" s="12">
        <f>2.35*D371</f>
        <v>2.35</v>
      </c>
      <c r="F371" s="183">
        <v>0</v>
      </c>
      <c r="G371" s="183">
        <v>0</v>
      </c>
      <c r="H371" s="12">
        <f>2.35*G371</f>
        <v>0</v>
      </c>
      <c r="I371" s="129"/>
      <c r="J371" s="129"/>
      <c r="K371" s="12">
        <f>2.35*J371</f>
        <v>0</v>
      </c>
      <c r="L371" s="26"/>
      <c r="M371" s="7"/>
      <c r="N371" s="12">
        <f>2.35*M371</f>
        <v>0</v>
      </c>
      <c r="O371" s="108"/>
      <c r="P371" s="108"/>
      <c r="Q371" s="93">
        <f>2.35*P371</f>
        <v>0</v>
      </c>
      <c r="R371" s="112"/>
      <c r="S371" s="112"/>
      <c r="T371" s="12">
        <f>2.35*S371</f>
        <v>0</v>
      </c>
      <c r="U371" s="30">
        <f t="shared" si="110"/>
        <v>1</v>
      </c>
      <c r="V371" s="30">
        <f t="shared" si="111"/>
        <v>2</v>
      </c>
      <c r="W371" s="35">
        <f t="shared" si="112"/>
        <v>4.7</v>
      </c>
    </row>
    <row r="372" spans="1:23" ht="15.75" x14ac:dyDescent="0.3">
      <c r="A372" s="8" t="s">
        <v>17</v>
      </c>
      <c r="B372" s="22" t="s">
        <v>26</v>
      </c>
      <c r="C372" s="183">
        <v>0</v>
      </c>
      <c r="D372" s="183">
        <v>1</v>
      </c>
      <c r="E372" s="12">
        <f>2.35*D372</f>
        <v>2.35</v>
      </c>
      <c r="F372" s="183">
        <v>1</v>
      </c>
      <c r="G372" s="183">
        <v>1</v>
      </c>
      <c r="H372" s="12">
        <f>2.35*G372</f>
        <v>2.35</v>
      </c>
      <c r="I372" s="129"/>
      <c r="J372" s="129"/>
      <c r="K372" s="12">
        <f>2.35*J372</f>
        <v>0</v>
      </c>
      <c r="L372" s="26"/>
      <c r="M372" s="7"/>
      <c r="N372" s="12">
        <f>2.35*M372</f>
        <v>0</v>
      </c>
      <c r="O372" s="108"/>
      <c r="P372" s="108"/>
      <c r="Q372" s="93">
        <f>2.35*P372</f>
        <v>0</v>
      </c>
      <c r="R372" s="112"/>
      <c r="S372" s="112"/>
      <c r="T372" s="12">
        <f>2.35*S372</f>
        <v>0</v>
      </c>
      <c r="U372" s="30">
        <f t="shared" si="110"/>
        <v>6</v>
      </c>
      <c r="V372" s="30">
        <f t="shared" si="111"/>
        <v>9</v>
      </c>
      <c r="W372" s="35">
        <f t="shared" si="112"/>
        <v>21.150000000000002</v>
      </c>
    </row>
    <row r="373" spans="1:23" ht="15.75" x14ac:dyDescent="0.3">
      <c r="A373" s="8" t="s">
        <v>18</v>
      </c>
      <c r="B373" s="22" t="s">
        <v>104</v>
      </c>
      <c r="C373" s="183">
        <v>0</v>
      </c>
      <c r="D373" s="183">
        <v>0</v>
      </c>
      <c r="E373" s="12">
        <f>2.01*D373</f>
        <v>0</v>
      </c>
      <c r="F373" s="183">
        <v>0</v>
      </c>
      <c r="G373" s="183">
        <v>0</v>
      </c>
      <c r="H373" s="12">
        <f>2.01*G373</f>
        <v>0</v>
      </c>
      <c r="I373" s="129"/>
      <c r="J373" s="129"/>
      <c r="K373" s="12">
        <f>2.01*J373</f>
        <v>0</v>
      </c>
      <c r="L373" s="26"/>
      <c r="M373" s="7"/>
      <c r="N373" s="12">
        <f>2.01*M373</f>
        <v>0</v>
      </c>
      <c r="O373" s="108"/>
      <c r="P373" s="108"/>
      <c r="Q373" s="93">
        <f>2.01*P373</f>
        <v>0</v>
      </c>
      <c r="R373" s="112"/>
      <c r="S373" s="112"/>
      <c r="T373" s="12">
        <f>2.01*S373</f>
        <v>0</v>
      </c>
      <c r="U373" s="30">
        <f t="shared" si="110"/>
        <v>1</v>
      </c>
      <c r="V373" s="30">
        <f t="shared" si="111"/>
        <v>2</v>
      </c>
      <c r="W373" s="35">
        <f t="shared" si="112"/>
        <v>4.0199999999999996</v>
      </c>
    </row>
    <row r="374" spans="1:23" ht="15.75" x14ac:dyDescent="0.3">
      <c r="A374" s="8" t="s">
        <v>19</v>
      </c>
      <c r="B374" s="22" t="s">
        <v>34</v>
      </c>
      <c r="C374" s="183">
        <v>0</v>
      </c>
      <c r="D374" s="183">
        <v>0</v>
      </c>
      <c r="E374" s="12">
        <f>3.04*D374</f>
        <v>0</v>
      </c>
      <c r="F374" s="183">
        <v>0</v>
      </c>
      <c r="G374" s="183">
        <v>0</v>
      </c>
      <c r="H374" s="12">
        <f>3.04*G374</f>
        <v>0</v>
      </c>
      <c r="I374" s="129"/>
      <c r="J374" s="129"/>
      <c r="K374" s="12">
        <f>3.04*J374</f>
        <v>0</v>
      </c>
      <c r="L374" s="26"/>
      <c r="M374" s="7"/>
      <c r="N374" s="12">
        <f>3.04*M374</f>
        <v>0</v>
      </c>
      <c r="O374" s="108"/>
      <c r="P374" s="108"/>
      <c r="Q374" s="93">
        <f>3.04*P374</f>
        <v>0</v>
      </c>
      <c r="R374" s="112"/>
      <c r="S374" s="112"/>
      <c r="T374" s="12">
        <f>3.04*S374</f>
        <v>0</v>
      </c>
      <c r="U374" s="30">
        <f t="shared" si="110"/>
        <v>1</v>
      </c>
      <c r="V374" s="30">
        <f t="shared" si="111"/>
        <v>1</v>
      </c>
      <c r="W374" s="35">
        <f t="shared" si="112"/>
        <v>3.04</v>
      </c>
    </row>
    <row r="375" spans="1:23" ht="15.75" x14ac:dyDescent="0.3">
      <c r="A375" s="8" t="s">
        <v>20</v>
      </c>
      <c r="B375" s="22" t="s">
        <v>37</v>
      </c>
      <c r="C375" s="183">
        <v>1</v>
      </c>
      <c r="D375" s="183">
        <v>1</v>
      </c>
      <c r="E375" s="12">
        <f>3.3*D375</f>
        <v>3.3</v>
      </c>
      <c r="F375" s="183">
        <v>1</v>
      </c>
      <c r="G375" s="183">
        <v>1</v>
      </c>
      <c r="H375" s="12">
        <f>3.3*G375</f>
        <v>3.3</v>
      </c>
      <c r="I375" s="129"/>
      <c r="J375" s="129"/>
      <c r="K375" s="12">
        <f>3.3*J375</f>
        <v>0</v>
      </c>
      <c r="L375" s="26"/>
      <c r="M375" s="7"/>
      <c r="N375" s="12">
        <f>3.3*M375</f>
        <v>0</v>
      </c>
      <c r="O375" s="108"/>
      <c r="P375" s="108"/>
      <c r="Q375" s="93">
        <f>3.3*P375</f>
        <v>0</v>
      </c>
      <c r="R375" s="112"/>
      <c r="S375" s="112"/>
      <c r="T375" s="12">
        <f>3.3*S375</f>
        <v>0</v>
      </c>
      <c r="U375" s="30">
        <f t="shared" si="110"/>
        <v>8</v>
      </c>
      <c r="V375" s="30">
        <f t="shared" si="111"/>
        <v>9</v>
      </c>
      <c r="W375" s="35">
        <f t="shared" si="112"/>
        <v>29.700000000000003</v>
      </c>
    </row>
    <row r="376" spans="1:23" ht="15.75" x14ac:dyDescent="0.3">
      <c r="A376" s="8" t="s">
        <v>21</v>
      </c>
      <c r="B376" s="22" t="s">
        <v>28</v>
      </c>
      <c r="C376" s="183">
        <v>1</v>
      </c>
      <c r="D376" s="183">
        <v>1</v>
      </c>
      <c r="E376" s="12">
        <f>3.45*D376</f>
        <v>3.45</v>
      </c>
      <c r="F376" s="183">
        <v>4</v>
      </c>
      <c r="G376" s="183">
        <v>1</v>
      </c>
      <c r="H376" s="12">
        <f>3.45*G376</f>
        <v>3.45</v>
      </c>
      <c r="I376" s="129"/>
      <c r="J376" s="129"/>
      <c r="K376" s="12">
        <f>3.45*J376</f>
        <v>0</v>
      </c>
      <c r="L376" s="26"/>
      <c r="M376" s="7"/>
      <c r="N376" s="12">
        <f>3.45*M376</f>
        <v>0</v>
      </c>
      <c r="O376" s="108"/>
      <c r="P376" s="108"/>
      <c r="Q376" s="93">
        <f>3.45*P376</f>
        <v>0</v>
      </c>
      <c r="R376" s="112"/>
      <c r="S376" s="112"/>
      <c r="T376" s="12">
        <f>3.45*S376</f>
        <v>0</v>
      </c>
      <c r="U376" s="30">
        <f t="shared" si="110"/>
        <v>10</v>
      </c>
      <c r="V376" s="30">
        <f t="shared" si="111"/>
        <v>7</v>
      </c>
      <c r="W376" s="35">
        <f t="shared" si="112"/>
        <v>24.15</v>
      </c>
    </row>
    <row r="377" spans="1:23" ht="15.75" x14ac:dyDescent="0.3">
      <c r="A377" s="10">
        <v>20</v>
      </c>
      <c r="B377" s="22" t="s">
        <v>25</v>
      </c>
      <c r="C377" s="183">
        <v>2</v>
      </c>
      <c r="D377" s="183">
        <v>2</v>
      </c>
      <c r="E377" s="12">
        <f>4*D377</f>
        <v>8</v>
      </c>
      <c r="F377" s="183">
        <v>2</v>
      </c>
      <c r="G377" s="183">
        <v>2</v>
      </c>
      <c r="H377" s="12">
        <f>4*G377</f>
        <v>8</v>
      </c>
      <c r="I377" s="129"/>
      <c r="J377" s="129"/>
      <c r="K377" s="12">
        <f>4*J377</f>
        <v>0</v>
      </c>
      <c r="L377" s="26"/>
      <c r="M377" s="7"/>
      <c r="N377" s="12">
        <f>4*M377</f>
        <v>0</v>
      </c>
      <c r="O377" s="108"/>
      <c r="P377" s="108"/>
      <c r="Q377" s="93">
        <f>4*P377</f>
        <v>0</v>
      </c>
      <c r="R377" s="112"/>
      <c r="S377" s="112"/>
      <c r="T377" s="12">
        <f>4*S377</f>
        <v>0</v>
      </c>
      <c r="U377" s="30">
        <f t="shared" si="110"/>
        <v>17</v>
      </c>
      <c r="V377" s="30">
        <f t="shared" si="111"/>
        <v>17</v>
      </c>
      <c r="W377" s="35">
        <f t="shared" si="112"/>
        <v>68</v>
      </c>
    </row>
    <row r="378" spans="1:23" ht="16.5" thickBot="1" x14ac:dyDescent="0.35">
      <c r="A378" s="10">
        <v>21</v>
      </c>
      <c r="B378" s="22" t="s">
        <v>39</v>
      </c>
      <c r="C378" s="183">
        <v>1</v>
      </c>
      <c r="D378" s="183">
        <v>1</v>
      </c>
      <c r="E378" s="12">
        <f>2.4*D378</f>
        <v>2.4</v>
      </c>
      <c r="F378" s="183">
        <v>1</v>
      </c>
      <c r="G378" s="183">
        <v>1</v>
      </c>
      <c r="H378" s="12">
        <f>2.4*G378</f>
        <v>2.4</v>
      </c>
      <c r="I378" s="129"/>
      <c r="J378" s="129"/>
      <c r="K378" s="12">
        <f>2.4*J378</f>
        <v>0</v>
      </c>
      <c r="L378" s="26"/>
      <c r="M378" s="7"/>
      <c r="N378" s="12">
        <f>2.4*M378</f>
        <v>0</v>
      </c>
      <c r="O378" s="108"/>
      <c r="P378" s="108"/>
      <c r="Q378" s="93">
        <f>2.4*P378</f>
        <v>0</v>
      </c>
      <c r="R378" s="112"/>
      <c r="S378" s="112"/>
      <c r="T378" s="12">
        <f>2.4*S378</f>
        <v>0</v>
      </c>
      <c r="U378" s="30">
        <f t="shared" si="110"/>
        <v>5</v>
      </c>
      <c r="V378" s="30">
        <f t="shared" si="111"/>
        <v>7</v>
      </c>
      <c r="W378" s="35">
        <f t="shared" si="112"/>
        <v>16.8</v>
      </c>
    </row>
    <row r="379" spans="1:23" ht="17.25" thickTop="1" thickBot="1" x14ac:dyDescent="0.35">
      <c r="A379" s="3"/>
      <c r="B379" s="23" t="s">
        <v>57</v>
      </c>
      <c r="C379" s="28">
        <f t="shared" ref="C379:W379" si="113">SUM(C358:C378)</f>
        <v>12</v>
      </c>
      <c r="D379" s="15">
        <f t="shared" si="113"/>
        <v>12</v>
      </c>
      <c r="E379" s="12">
        <f>2.4*D379</f>
        <v>28.799999999999997</v>
      </c>
      <c r="F379" s="28">
        <f>SUM(F358:F378)</f>
        <v>16</v>
      </c>
      <c r="G379" s="15">
        <f t="shared" si="113"/>
        <v>13</v>
      </c>
      <c r="H379" s="12">
        <f>2.4*G379</f>
        <v>31.2</v>
      </c>
      <c r="I379" s="60">
        <f t="shared" si="113"/>
        <v>0</v>
      </c>
      <c r="J379" s="15">
        <f t="shared" si="113"/>
        <v>0</v>
      </c>
      <c r="K379" s="12">
        <f>2.4*J379</f>
        <v>0</v>
      </c>
      <c r="L379" s="28">
        <f t="shared" si="113"/>
        <v>0</v>
      </c>
      <c r="M379" s="15">
        <f t="shared" si="113"/>
        <v>0</v>
      </c>
      <c r="N379" s="12">
        <f>2.4*M379</f>
        <v>0</v>
      </c>
      <c r="O379" s="70">
        <f t="shared" si="113"/>
        <v>0</v>
      </c>
      <c r="P379" s="73">
        <f t="shared" si="113"/>
        <v>0</v>
      </c>
      <c r="Q379" s="93">
        <f>2.4*P379</f>
        <v>0</v>
      </c>
      <c r="R379" s="60">
        <f t="shared" si="113"/>
        <v>0</v>
      </c>
      <c r="S379" s="73">
        <f t="shared" si="113"/>
        <v>0</v>
      </c>
      <c r="T379" s="12">
        <f>2.4*S379</f>
        <v>0</v>
      </c>
      <c r="U379" s="32">
        <f t="shared" si="113"/>
        <v>106</v>
      </c>
      <c r="V379" s="15">
        <f t="shared" si="113"/>
        <v>109</v>
      </c>
      <c r="W379" s="16">
        <f t="shared" si="113"/>
        <v>314.37000000000006</v>
      </c>
    </row>
    <row r="380" spans="1:23" ht="16.5" thickTop="1" thickBot="1" x14ac:dyDescent="0.3">
      <c r="A380" s="17"/>
      <c r="B380" s="24" t="s">
        <v>58</v>
      </c>
      <c r="C380" s="17">
        <f>R348+C379</f>
        <v>90</v>
      </c>
      <c r="D380" s="17">
        <f>S348+D379</f>
        <v>96</v>
      </c>
      <c r="E380" s="17">
        <f>T348+E379</f>
        <v>240.23000000000002</v>
      </c>
      <c r="F380" s="17">
        <f t="shared" ref="F380:T380" si="114">C380+F379</f>
        <v>106</v>
      </c>
      <c r="G380" s="18">
        <f t="shared" si="114"/>
        <v>109</v>
      </c>
      <c r="H380" s="24">
        <f t="shared" si="114"/>
        <v>271.43</v>
      </c>
      <c r="I380" s="61">
        <f t="shared" si="114"/>
        <v>106</v>
      </c>
      <c r="J380" s="18">
        <f t="shared" si="114"/>
        <v>109</v>
      </c>
      <c r="K380" s="19">
        <f t="shared" si="114"/>
        <v>271.43</v>
      </c>
      <c r="L380" s="17">
        <f t="shared" si="114"/>
        <v>106</v>
      </c>
      <c r="M380" s="18">
        <f t="shared" si="114"/>
        <v>109</v>
      </c>
      <c r="N380" s="19">
        <f t="shared" si="114"/>
        <v>271.43</v>
      </c>
      <c r="O380" s="61">
        <f t="shared" si="114"/>
        <v>106</v>
      </c>
      <c r="P380" s="79">
        <f t="shared" si="114"/>
        <v>109</v>
      </c>
      <c r="Q380" s="101">
        <f t="shared" si="114"/>
        <v>271.43</v>
      </c>
      <c r="R380" s="61">
        <f t="shared" si="114"/>
        <v>106</v>
      </c>
      <c r="S380" s="79">
        <f t="shared" si="114"/>
        <v>109</v>
      </c>
      <c r="T380" s="19">
        <f t="shared" si="114"/>
        <v>271.43</v>
      </c>
      <c r="U380" s="33"/>
      <c r="V380" s="18"/>
      <c r="W380" s="19"/>
    </row>
    <row r="381" spans="1:23" ht="16.5" thickTop="1" x14ac:dyDescent="0.3">
      <c r="A381" s="2"/>
      <c r="B381" s="2"/>
      <c r="C381" s="2"/>
      <c r="D381" s="2"/>
      <c r="E381" s="2"/>
      <c r="F381" s="2"/>
      <c r="G381" s="2"/>
      <c r="H381" s="2"/>
      <c r="I381" s="62"/>
      <c r="J381" s="2"/>
      <c r="K381" s="2"/>
      <c r="L381" s="2"/>
      <c r="M381" s="2"/>
      <c r="N381" s="2"/>
      <c r="O381" s="62"/>
      <c r="P381" s="62"/>
      <c r="Q381" s="62"/>
      <c r="R381" s="62"/>
      <c r="S381" s="62"/>
      <c r="T381" s="2"/>
      <c r="U381" s="2"/>
      <c r="V381" s="2"/>
      <c r="W381" s="2"/>
    </row>
    <row r="382" spans="1:23" ht="15.75" x14ac:dyDescent="0.3">
      <c r="A382" s="2"/>
      <c r="B382" s="2" t="s">
        <v>52</v>
      </c>
      <c r="C382" s="2" t="s">
        <v>53</v>
      </c>
      <c r="D382" s="2"/>
      <c r="E382" s="2"/>
      <c r="F382" s="2"/>
      <c r="G382" s="2"/>
      <c r="H382" s="2"/>
      <c r="I382" s="62"/>
      <c r="J382" s="2"/>
      <c r="K382" s="2"/>
      <c r="L382" s="2"/>
      <c r="M382" s="2"/>
      <c r="N382" s="2"/>
      <c r="O382" s="62"/>
      <c r="P382" s="62"/>
      <c r="Q382" s="62"/>
      <c r="R382" s="62"/>
      <c r="S382" s="62"/>
      <c r="T382" s="2"/>
      <c r="U382" s="2"/>
      <c r="V382" s="2"/>
      <c r="W382" s="2"/>
    </row>
    <row r="383" spans="1:23" ht="15.75" x14ac:dyDescent="0.3">
      <c r="A383" s="2"/>
      <c r="B383" s="2"/>
      <c r="C383" s="2" t="s">
        <v>54</v>
      </c>
      <c r="D383" s="2"/>
      <c r="E383" s="2"/>
      <c r="F383" s="2"/>
      <c r="G383" s="2"/>
      <c r="H383" s="2"/>
      <c r="I383" s="62"/>
      <c r="J383" s="2"/>
      <c r="K383" s="2"/>
      <c r="L383" s="2"/>
      <c r="M383" s="2"/>
      <c r="N383" s="2"/>
      <c r="O383" s="62"/>
      <c r="P383" s="62"/>
      <c r="Q383" s="62"/>
      <c r="R383" s="62"/>
      <c r="S383" s="62"/>
      <c r="T383" s="2"/>
      <c r="U383" s="2"/>
      <c r="V383" s="2"/>
      <c r="W383" s="2"/>
    </row>
    <row r="384" spans="1:23" ht="15.75" x14ac:dyDescent="0.3">
      <c r="A384" s="2"/>
      <c r="B384" s="2"/>
      <c r="C384" s="2" t="s">
        <v>105</v>
      </c>
      <c r="D384" s="2"/>
      <c r="E384" s="2"/>
      <c r="F384" s="2"/>
      <c r="G384" s="2"/>
      <c r="H384" s="2"/>
      <c r="I384" s="62"/>
      <c r="J384" s="2"/>
      <c r="K384" s="2"/>
      <c r="L384" s="2"/>
      <c r="M384" s="2"/>
      <c r="N384" s="2"/>
      <c r="O384" s="62"/>
      <c r="P384" s="62"/>
      <c r="Q384" s="62"/>
      <c r="R384" s="62"/>
      <c r="S384" s="62"/>
      <c r="T384" s="2"/>
      <c r="U384" s="2"/>
      <c r="V384" s="2"/>
      <c r="W384" s="2"/>
    </row>
    <row r="385" spans="1:23" ht="16.5" thickBot="1" x14ac:dyDescent="0.35">
      <c r="A385" s="2"/>
      <c r="B385" s="1" t="s">
        <v>55</v>
      </c>
      <c r="C385" s="1" t="s">
        <v>92</v>
      </c>
      <c r="D385" s="2"/>
      <c r="E385" s="2"/>
      <c r="F385" s="2"/>
      <c r="G385" s="2"/>
      <c r="H385" s="2"/>
      <c r="I385" s="62"/>
      <c r="J385" s="2"/>
      <c r="K385" s="2"/>
      <c r="L385" s="2"/>
      <c r="M385" s="2"/>
      <c r="N385" s="2"/>
      <c r="O385" s="62"/>
      <c r="P385" s="62"/>
      <c r="Q385" s="62"/>
      <c r="R385" s="62"/>
      <c r="S385" s="62"/>
      <c r="T385" s="2"/>
      <c r="U385" s="2"/>
      <c r="V385" s="2"/>
      <c r="W385" s="2"/>
    </row>
    <row r="386" spans="1:23" ht="16.5" thickTop="1" x14ac:dyDescent="0.3">
      <c r="A386" s="262" t="s">
        <v>0</v>
      </c>
      <c r="B386" s="265" t="s">
        <v>1</v>
      </c>
      <c r="C386" s="268" t="s">
        <v>40</v>
      </c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70"/>
      <c r="U386" s="277" t="s">
        <v>46</v>
      </c>
      <c r="V386" s="271"/>
      <c r="W386" s="272"/>
    </row>
    <row r="387" spans="1:23" ht="15.75" x14ac:dyDescent="0.3">
      <c r="A387" s="263"/>
      <c r="B387" s="266"/>
      <c r="C387" s="259" t="s">
        <v>41</v>
      </c>
      <c r="D387" s="260"/>
      <c r="E387" s="261"/>
      <c r="F387" s="259" t="s">
        <v>42</v>
      </c>
      <c r="G387" s="260"/>
      <c r="H387" s="261"/>
      <c r="I387" s="259" t="s">
        <v>43</v>
      </c>
      <c r="J387" s="260"/>
      <c r="K387" s="261"/>
      <c r="L387" s="259" t="s">
        <v>44</v>
      </c>
      <c r="M387" s="260"/>
      <c r="N387" s="261"/>
      <c r="O387" s="279" t="s">
        <v>2</v>
      </c>
      <c r="P387" s="280"/>
      <c r="Q387" s="281"/>
      <c r="R387" s="259" t="s">
        <v>45</v>
      </c>
      <c r="S387" s="260"/>
      <c r="T387" s="261"/>
      <c r="U387" s="278"/>
      <c r="V387" s="273"/>
      <c r="W387" s="274"/>
    </row>
    <row r="388" spans="1:23" ht="16.5" thickBot="1" x14ac:dyDescent="0.35">
      <c r="A388" s="264"/>
      <c r="B388" s="267"/>
      <c r="C388" s="43" t="s">
        <v>47</v>
      </c>
      <c r="D388" s="44" t="s">
        <v>48</v>
      </c>
      <c r="E388" s="45" t="s">
        <v>103</v>
      </c>
      <c r="F388" s="43" t="s">
        <v>47</v>
      </c>
      <c r="G388" s="44" t="s">
        <v>48</v>
      </c>
      <c r="H388" s="45" t="s">
        <v>103</v>
      </c>
      <c r="I388" s="55" t="s">
        <v>47</v>
      </c>
      <c r="J388" s="44" t="s">
        <v>48</v>
      </c>
      <c r="K388" s="45" t="s">
        <v>103</v>
      </c>
      <c r="L388" s="43" t="s">
        <v>47</v>
      </c>
      <c r="M388" s="44" t="s">
        <v>48</v>
      </c>
      <c r="N388" s="45" t="s">
        <v>103</v>
      </c>
      <c r="O388" s="55" t="s">
        <v>47</v>
      </c>
      <c r="P388" s="75" t="s">
        <v>48</v>
      </c>
      <c r="Q388" s="99" t="s">
        <v>103</v>
      </c>
      <c r="R388" s="55" t="s">
        <v>47</v>
      </c>
      <c r="S388" s="75" t="s">
        <v>48</v>
      </c>
      <c r="T388" s="45" t="s">
        <v>103</v>
      </c>
      <c r="U388" s="43" t="s">
        <v>47</v>
      </c>
      <c r="V388" s="44" t="s">
        <v>48</v>
      </c>
      <c r="W388" s="45" t="s">
        <v>103</v>
      </c>
    </row>
    <row r="389" spans="1:23" ht="17.25" thickTop="1" thickBot="1" x14ac:dyDescent="0.35">
      <c r="A389" s="3" t="s">
        <v>3</v>
      </c>
      <c r="B389" s="20" t="s">
        <v>4</v>
      </c>
      <c r="C389" s="3" t="s">
        <v>5</v>
      </c>
      <c r="D389" s="4" t="s">
        <v>6</v>
      </c>
      <c r="E389" s="20" t="s">
        <v>7</v>
      </c>
      <c r="F389" s="3" t="s">
        <v>8</v>
      </c>
      <c r="G389" s="4" t="s">
        <v>9</v>
      </c>
      <c r="H389" s="5" t="s">
        <v>10</v>
      </c>
      <c r="I389" s="72" t="s">
        <v>11</v>
      </c>
      <c r="J389" s="4" t="s">
        <v>12</v>
      </c>
      <c r="K389" s="20" t="s">
        <v>13</v>
      </c>
      <c r="L389" s="3" t="s">
        <v>14</v>
      </c>
      <c r="M389" s="4" t="s">
        <v>15</v>
      </c>
      <c r="N389" s="5" t="s">
        <v>16</v>
      </c>
      <c r="O389" s="72" t="s">
        <v>17</v>
      </c>
      <c r="P389" s="76" t="s">
        <v>18</v>
      </c>
      <c r="Q389" s="100" t="s">
        <v>19</v>
      </c>
      <c r="R389" s="56" t="s">
        <v>20</v>
      </c>
      <c r="S389" s="76" t="s">
        <v>21</v>
      </c>
      <c r="T389" s="5" t="s">
        <v>22</v>
      </c>
      <c r="U389" s="29" t="s">
        <v>49</v>
      </c>
      <c r="V389" s="4" t="s">
        <v>50</v>
      </c>
      <c r="W389" s="5" t="s">
        <v>51</v>
      </c>
    </row>
    <row r="390" spans="1:23" s="68" customFormat="1" ht="16.5" thickTop="1" x14ac:dyDescent="0.3">
      <c r="A390" s="82" t="s">
        <v>3</v>
      </c>
      <c r="B390" s="83" t="s">
        <v>23</v>
      </c>
      <c r="C390" s="132">
        <v>0</v>
      </c>
      <c r="D390" s="132">
        <v>0</v>
      </c>
      <c r="E390" s="93">
        <f>2*D390</f>
        <v>0</v>
      </c>
      <c r="F390" s="136">
        <v>0</v>
      </c>
      <c r="G390" s="136">
        <v>0</v>
      </c>
      <c r="H390" s="93">
        <f>2*G390</f>
        <v>0</v>
      </c>
      <c r="I390" s="136">
        <v>0</v>
      </c>
      <c r="J390" s="136">
        <v>0</v>
      </c>
      <c r="K390" s="93">
        <f>2*J390</f>
        <v>0</v>
      </c>
      <c r="L390" s="173">
        <v>0</v>
      </c>
      <c r="M390" s="173">
        <v>0</v>
      </c>
      <c r="N390" s="93">
        <f>2*M390</f>
        <v>0</v>
      </c>
      <c r="O390" s="181">
        <v>0</v>
      </c>
      <c r="P390" s="181">
        <v>0</v>
      </c>
      <c r="Q390" s="93">
        <f>2*P390</f>
        <v>0</v>
      </c>
      <c r="R390" s="183">
        <v>0</v>
      </c>
      <c r="S390" s="183">
        <v>0</v>
      </c>
      <c r="T390" s="93">
        <f>2*S390</f>
        <v>0</v>
      </c>
      <c r="U390" s="71">
        <f>C390+F390+I390+L390+O390+R390</f>
        <v>0</v>
      </c>
      <c r="V390" s="94">
        <f>D390+G390+J390+M390+P390+S390</f>
        <v>0</v>
      </c>
      <c r="W390" s="95">
        <f>E390+H390+K390+N390+Q390+T390</f>
        <v>0</v>
      </c>
    </row>
    <row r="391" spans="1:23" s="68" customFormat="1" ht="15.75" x14ac:dyDescent="0.3">
      <c r="A391" s="84" t="s">
        <v>4</v>
      </c>
      <c r="B391" s="85" t="s">
        <v>29</v>
      </c>
      <c r="C391" s="132">
        <v>0</v>
      </c>
      <c r="D391" s="132">
        <v>0</v>
      </c>
      <c r="E391" s="93">
        <f>0*D391</f>
        <v>0</v>
      </c>
      <c r="F391" s="136">
        <v>0</v>
      </c>
      <c r="G391" s="136">
        <v>0</v>
      </c>
      <c r="H391" s="93">
        <f>0*G391</f>
        <v>0</v>
      </c>
      <c r="I391" s="136">
        <v>0</v>
      </c>
      <c r="J391" s="136">
        <v>0</v>
      </c>
      <c r="K391" s="93">
        <f>0*J391</f>
        <v>0</v>
      </c>
      <c r="L391" s="173">
        <v>0</v>
      </c>
      <c r="M391" s="173">
        <v>0</v>
      </c>
      <c r="N391" s="93">
        <f>0*M391</f>
        <v>0</v>
      </c>
      <c r="O391" s="181">
        <v>0</v>
      </c>
      <c r="P391" s="181">
        <v>0</v>
      </c>
      <c r="Q391" s="93">
        <f>0*P391</f>
        <v>0</v>
      </c>
      <c r="R391" s="183">
        <v>0</v>
      </c>
      <c r="S391" s="183">
        <v>0</v>
      </c>
      <c r="T391" s="93">
        <f>0*S391</f>
        <v>0</v>
      </c>
      <c r="U391" s="66">
        <f t="shared" ref="U391:W410" si="115">C391+F391+I391+L391+O391+R391</f>
        <v>0</v>
      </c>
      <c r="V391" s="74">
        <f t="shared" si="115"/>
        <v>0</v>
      </c>
      <c r="W391" s="95">
        <f t="shared" si="115"/>
        <v>0</v>
      </c>
    </row>
    <row r="392" spans="1:23" s="68" customFormat="1" ht="15.75" x14ac:dyDescent="0.3">
      <c r="A392" s="84" t="s">
        <v>5</v>
      </c>
      <c r="B392" s="85" t="s">
        <v>30</v>
      </c>
      <c r="C392" s="132">
        <v>1</v>
      </c>
      <c r="D392" s="132">
        <v>1</v>
      </c>
      <c r="E392" s="93">
        <f>2.08*D392</f>
        <v>2.08</v>
      </c>
      <c r="F392" s="136">
        <v>1</v>
      </c>
      <c r="G392" s="136">
        <v>1</v>
      </c>
      <c r="H392" s="93">
        <f>2.08*G392</f>
        <v>2.08</v>
      </c>
      <c r="I392" s="136">
        <v>1</v>
      </c>
      <c r="J392" s="136">
        <v>1</v>
      </c>
      <c r="K392" s="93">
        <f>2.08*J392</f>
        <v>2.08</v>
      </c>
      <c r="L392" s="173">
        <v>1</v>
      </c>
      <c r="M392" s="173">
        <v>1</v>
      </c>
      <c r="N392" s="93">
        <f>2.08*M392</f>
        <v>2.08</v>
      </c>
      <c r="O392" s="181">
        <v>1</v>
      </c>
      <c r="P392" s="181">
        <v>1</v>
      </c>
      <c r="Q392" s="93">
        <f>2.08*P392</f>
        <v>2.08</v>
      </c>
      <c r="R392" s="183">
        <v>1</v>
      </c>
      <c r="S392" s="183">
        <v>1</v>
      </c>
      <c r="T392" s="93">
        <f>2.08*S392</f>
        <v>2.08</v>
      </c>
      <c r="U392" s="66">
        <f t="shared" si="115"/>
        <v>6</v>
      </c>
      <c r="V392" s="74">
        <f t="shared" si="115"/>
        <v>6</v>
      </c>
      <c r="W392" s="95">
        <f t="shared" si="115"/>
        <v>12.48</v>
      </c>
    </row>
    <row r="393" spans="1:23" s="68" customFormat="1" ht="15.75" x14ac:dyDescent="0.3">
      <c r="A393" s="84" t="s">
        <v>6</v>
      </c>
      <c r="B393" s="85" t="s">
        <v>38</v>
      </c>
      <c r="C393" s="132">
        <v>0</v>
      </c>
      <c r="D393" s="132">
        <v>0</v>
      </c>
      <c r="E393" s="93">
        <f>1.85*D393</f>
        <v>0</v>
      </c>
      <c r="F393" s="136">
        <v>0</v>
      </c>
      <c r="G393" s="136">
        <v>0</v>
      </c>
      <c r="H393" s="93">
        <f>1.85*G393</f>
        <v>0</v>
      </c>
      <c r="I393" s="136">
        <v>0</v>
      </c>
      <c r="J393" s="136">
        <v>0</v>
      </c>
      <c r="K393" s="93">
        <f>1.85*J393</f>
        <v>0</v>
      </c>
      <c r="L393" s="173">
        <v>0</v>
      </c>
      <c r="M393" s="173">
        <v>0</v>
      </c>
      <c r="N393" s="93">
        <f>1.85*M393</f>
        <v>0</v>
      </c>
      <c r="O393" s="181">
        <v>0</v>
      </c>
      <c r="P393" s="181">
        <v>0</v>
      </c>
      <c r="Q393" s="93">
        <f>1.85*P393</f>
        <v>0</v>
      </c>
      <c r="R393" s="183">
        <v>0</v>
      </c>
      <c r="S393" s="183">
        <v>0</v>
      </c>
      <c r="T393" s="93">
        <f>1.85*S393</f>
        <v>0</v>
      </c>
      <c r="U393" s="66">
        <f t="shared" si="115"/>
        <v>0</v>
      </c>
      <c r="V393" s="74">
        <f t="shared" si="115"/>
        <v>0</v>
      </c>
      <c r="W393" s="95">
        <f t="shared" si="115"/>
        <v>0</v>
      </c>
    </row>
    <row r="394" spans="1:23" s="68" customFormat="1" ht="15.75" x14ac:dyDescent="0.3">
      <c r="A394" s="84" t="s">
        <v>7</v>
      </c>
      <c r="B394" s="85" t="s">
        <v>36</v>
      </c>
      <c r="C394" s="132">
        <v>0</v>
      </c>
      <c r="D394" s="132">
        <v>0</v>
      </c>
      <c r="E394" s="93">
        <f>0*D394</f>
        <v>0</v>
      </c>
      <c r="F394" s="136">
        <v>0</v>
      </c>
      <c r="G394" s="136">
        <v>0</v>
      </c>
      <c r="H394" s="93">
        <f>0*G394</f>
        <v>0</v>
      </c>
      <c r="I394" s="136">
        <v>0</v>
      </c>
      <c r="J394" s="136">
        <v>0</v>
      </c>
      <c r="K394" s="93">
        <f>0*J394</f>
        <v>0</v>
      </c>
      <c r="L394" s="173">
        <v>0</v>
      </c>
      <c r="M394" s="173">
        <v>0</v>
      </c>
      <c r="N394" s="93">
        <f>0*M394</f>
        <v>0</v>
      </c>
      <c r="O394" s="181">
        <v>0</v>
      </c>
      <c r="P394" s="181">
        <v>0</v>
      </c>
      <c r="Q394" s="93">
        <f>0*P394</f>
        <v>0</v>
      </c>
      <c r="R394" s="183">
        <v>0</v>
      </c>
      <c r="S394" s="183">
        <v>0</v>
      </c>
      <c r="T394" s="93">
        <f>0*S394</f>
        <v>0</v>
      </c>
      <c r="U394" s="66">
        <f t="shared" si="115"/>
        <v>0</v>
      </c>
      <c r="V394" s="74">
        <f t="shared" si="115"/>
        <v>0</v>
      </c>
      <c r="W394" s="95">
        <f t="shared" si="115"/>
        <v>0</v>
      </c>
    </row>
    <row r="395" spans="1:23" s="68" customFormat="1" ht="15.75" x14ac:dyDescent="0.3">
      <c r="A395" s="84" t="s">
        <v>8</v>
      </c>
      <c r="B395" s="85" t="s">
        <v>24</v>
      </c>
      <c r="C395" s="132">
        <v>0</v>
      </c>
      <c r="D395" s="132">
        <v>0</v>
      </c>
      <c r="E395" s="93">
        <f>1.95*D395</f>
        <v>0</v>
      </c>
      <c r="F395" s="136">
        <v>0</v>
      </c>
      <c r="G395" s="136">
        <v>0</v>
      </c>
      <c r="H395" s="93">
        <f>1.95*G395</f>
        <v>0</v>
      </c>
      <c r="I395" s="136">
        <v>0</v>
      </c>
      <c r="J395" s="136">
        <v>0</v>
      </c>
      <c r="K395" s="93">
        <f>1.95*J395</f>
        <v>0</v>
      </c>
      <c r="L395" s="173">
        <v>0</v>
      </c>
      <c r="M395" s="173">
        <v>0</v>
      </c>
      <c r="N395" s="93">
        <f>1.95*M395</f>
        <v>0</v>
      </c>
      <c r="O395" s="181">
        <v>0</v>
      </c>
      <c r="P395" s="181">
        <v>0</v>
      </c>
      <c r="Q395" s="93">
        <f>1.95*P395</f>
        <v>0</v>
      </c>
      <c r="R395" s="183">
        <v>0</v>
      </c>
      <c r="S395" s="183">
        <v>0</v>
      </c>
      <c r="T395" s="93">
        <f>1.95*S395</f>
        <v>0</v>
      </c>
      <c r="U395" s="66">
        <f t="shared" si="115"/>
        <v>0</v>
      </c>
      <c r="V395" s="74">
        <f t="shared" si="115"/>
        <v>0</v>
      </c>
      <c r="W395" s="95">
        <f t="shared" si="115"/>
        <v>0</v>
      </c>
    </row>
    <row r="396" spans="1:23" s="68" customFormat="1" ht="15.75" x14ac:dyDescent="0.3">
      <c r="A396" s="84" t="s">
        <v>9</v>
      </c>
      <c r="B396" s="85" t="s">
        <v>96</v>
      </c>
      <c r="C396" s="132">
        <v>0</v>
      </c>
      <c r="D396" s="132">
        <v>0</v>
      </c>
      <c r="E396" s="93">
        <f>1.69*D396</f>
        <v>0</v>
      </c>
      <c r="F396" s="136">
        <v>0</v>
      </c>
      <c r="G396" s="136">
        <v>0</v>
      </c>
      <c r="H396" s="93">
        <f>1.69*G396</f>
        <v>0</v>
      </c>
      <c r="I396" s="136">
        <v>0</v>
      </c>
      <c r="J396" s="136">
        <v>0</v>
      </c>
      <c r="K396" s="93">
        <f>1.69*J396</f>
        <v>0</v>
      </c>
      <c r="L396" s="173">
        <v>0</v>
      </c>
      <c r="M396" s="173">
        <v>0</v>
      </c>
      <c r="N396" s="93">
        <f>1.69*M396</f>
        <v>0</v>
      </c>
      <c r="O396" s="181">
        <v>0</v>
      </c>
      <c r="P396" s="181">
        <v>0</v>
      </c>
      <c r="Q396" s="93">
        <f>1.69*P396</f>
        <v>0</v>
      </c>
      <c r="R396" s="183">
        <v>0</v>
      </c>
      <c r="S396" s="183">
        <v>0</v>
      </c>
      <c r="T396" s="93">
        <f>1.69*S396</f>
        <v>0</v>
      </c>
      <c r="U396" s="66">
        <f t="shared" si="115"/>
        <v>0</v>
      </c>
      <c r="V396" s="74">
        <f t="shared" si="115"/>
        <v>0</v>
      </c>
      <c r="W396" s="95">
        <f t="shared" si="115"/>
        <v>0</v>
      </c>
    </row>
    <row r="397" spans="1:23" s="68" customFormat="1" ht="15.75" x14ac:dyDescent="0.3">
      <c r="A397" s="84" t="s">
        <v>10</v>
      </c>
      <c r="B397" s="85" t="s">
        <v>97</v>
      </c>
      <c r="C397" s="132">
        <v>1</v>
      </c>
      <c r="D397" s="132">
        <v>1</v>
      </c>
      <c r="E397" s="93">
        <f>2.36*D397</f>
        <v>2.36</v>
      </c>
      <c r="F397" s="136">
        <v>0</v>
      </c>
      <c r="G397" s="136">
        <v>0</v>
      </c>
      <c r="H397" s="93">
        <f>2.36*G397</f>
        <v>0</v>
      </c>
      <c r="I397" s="136">
        <v>1</v>
      </c>
      <c r="J397" s="136">
        <v>1</v>
      </c>
      <c r="K397" s="93">
        <f>2.36*J397</f>
        <v>2.36</v>
      </c>
      <c r="L397" s="173">
        <v>0</v>
      </c>
      <c r="M397" s="173">
        <v>0</v>
      </c>
      <c r="N397" s="93">
        <f>2.36*M397</f>
        <v>0</v>
      </c>
      <c r="O397" s="181">
        <v>0</v>
      </c>
      <c r="P397" s="181">
        <v>1</v>
      </c>
      <c r="Q397" s="93">
        <f>2.36*P397</f>
        <v>2.36</v>
      </c>
      <c r="R397" s="183">
        <v>0</v>
      </c>
      <c r="S397" s="183">
        <v>0</v>
      </c>
      <c r="T397" s="93">
        <f>2.36*S397</f>
        <v>0</v>
      </c>
      <c r="U397" s="66">
        <f t="shared" si="115"/>
        <v>2</v>
      </c>
      <c r="V397" s="74">
        <f t="shared" si="115"/>
        <v>3</v>
      </c>
      <c r="W397" s="95">
        <f t="shared" si="115"/>
        <v>7.08</v>
      </c>
    </row>
    <row r="398" spans="1:23" s="68" customFormat="1" ht="15.75" x14ac:dyDescent="0.3">
      <c r="A398" s="84" t="s">
        <v>11</v>
      </c>
      <c r="B398" s="85" t="s">
        <v>33</v>
      </c>
      <c r="C398" s="132">
        <v>0</v>
      </c>
      <c r="D398" s="132">
        <v>0</v>
      </c>
      <c r="E398" s="93">
        <f>1.92*D398</f>
        <v>0</v>
      </c>
      <c r="F398" s="136">
        <v>0</v>
      </c>
      <c r="G398" s="136">
        <v>0</v>
      </c>
      <c r="H398" s="93">
        <f>1.92*G398</f>
        <v>0</v>
      </c>
      <c r="I398" s="136">
        <v>1</v>
      </c>
      <c r="J398" s="136">
        <v>2</v>
      </c>
      <c r="K398" s="93">
        <f>1.92*J398</f>
        <v>3.84</v>
      </c>
      <c r="L398" s="173">
        <v>0</v>
      </c>
      <c r="M398" s="173">
        <v>0</v>
      </c>
      <c r="N398" s="93">
        <f>1.92*M398</f>
        <v>0</v>
      </c>
      <c r="O398" s="181">
        <v>1</v>
      </c>
      <c r="P398" s="181">
        <v>0</v>
      </c>
      <c r="Q398" s="93">
        <f>1.92*P398</f>
        <v>0</v>
      </c>
      <c r="R398" s="183">
        <v>1</v>
      </c>
      <c r="S398" s="183">
        <v>2</v>
      </c>
      <c r="T398" s="93">
        <f>1.92*S398</f>
        <v>3.84</v>
      </c>
      <c r="U398" s="66">
        <f t="shared" si="115"/>
        <v>3</v>
      </c>
      <c r="V398" s="74">
        <f t="shared" si="115"/>
        <v>4</v>
      </c>
      <c r="W398" s="95">
        <f t="shared" si="115"/>
        <v>7.68</v>
      </c>
    </row>
    <row r="399" spans="1:23" s="68" customFormat="1" ht="15.75" x14ac:dyDescent="0.3">
      <c r="A399" s="84" t="s">
        <v>12</v>
      </c>
      <c r="B399" s="85" t="s">
        <v>27</v>
      </c>
      <c r="C399" s="132">
        <v>0</v>
      </c>
      <c r="D399" s="132">
        <v>0</v>
      </c>
      <c r="E399" s="93">
        <f>2.01*D399</f>
        <v>0</v>
      </c>
      <c r="F399" s="136">
        <v>0</v>
      </c>
      <c r="G399" s="136">
        <v>0</v>
      </c>
      <c r="H399" s="93">
        <f>2.01*G399</f>
        <v>0</v>
      </c>
      <c r="I399" s="136">
        <v>0</v>
      </c>
      <c r="J399" s="136">
        <v>0</v>
      </c>
      <c r="K399" s="93">
        <f>2.01*J399</f>
        <v>0</v>
      </c>
      <c r="L399" s="173">
        <v>0</v>
      </c>
      <c r="M399" s="173">
        <v>0</v>
      </c>
      <c r="N399" s="93">
        <f>2.01*M399</f>
        <v>0</v>
      </c>
      <c r="O399" s="181">
        <v>0</v>
      </c>
      <c r="P399" s="181">
        <v>0</v>
      </c>
      <c r="Q399" s="93">
        <f>2.01*P399</f>
        <v>0</v>
      </c>
      <c r="R399" s="183">
        <v>0</v>
      </c>
      <c r="S399" s="183">
        <v>0</v>
      </c>
      <c r="T399" s="93">
        <f>2.01*S399</f>
        <v>0</v>
      </c>
      <c r="U399" s="66">
        <f t="shared" si="115"/>
        <v>0</v>
      </c>
      <c r="V399" s="74">
        <f t="shared" si="115"/>
        <v>0</v>
      </c>
      <c r="W399" s="95">
        <f t="shared" si="115"/>
        <v>0</v>
      </c>
    </row>
    <row r="400" spans="1:23" s="68" customFormat="1" ht="15.75" x14ac:dyDescent="0.3">
      <c r="A400" s="84" t="s">
        <v>13</v>
      </c>
      <c r="B400" s="85" t="s">
        <v>31</v>
      </c>
      <c r="C400" s="132">
        <v>0</v>
      </c>
      <c r="D400" s="132">
        <v>0</v>
      </c>
      <c r="E400" s="93">
        <f>1.96*D400</f>
        <v>0</v>
      </c>
      <c r="F400" s="136">
        <v>0</v>
      </c>
      <c r="G400" s="136">
        <v>0</v>
      </c>
      <c r="H400" s="93">
        <f>1.96*G400</f>
        <v>0</v>
      </c>
      <c r="I400" s="136">
        <v>0</v>
      </c>
      <c r="J400" s="136">
        <v>0</v>
      </c>
      <c r="K400" s="93">
        <f>1.96*J400</f>
        <v>0</v>
      </c>
      <c r="L400" s="173">
        <v>0</v>
      </c>
      <c r="M400" s="173">
        <v>0</v>
      </c>
      <c r="N400" s="93">
        <f>1.96*M400</f>
        <v>0</v>
      </c>
      <c r="O400" s="181">
        <v>0</v>
      </c>
      <c r="P400" s="181">
        <v>0</v>
      </c>
      <c r="Q400" s="93">
        <f>1.96*P400</f>
        <v>0</v>
      </c>
      <c r="R400" s="183">
        <v>0</v>
      </c>
      <c r="S400" s="183">
        <v>0</v>
      </c>
      <c r="T400" s="93">
        <f>1.96*S400</f>
        <v>0</v>
      </c>
      <c r="U400" s="66">
        <f t="shared" si="115"/>
        <v>0</v>
      </c>
      <c r="V400" s="74">
        <f t="shared" si="115"/>
        <v>0</v>
      </c>
      <c r="W400" s="95">
        <f t="shared" si="115"/>
        <v>0</v>
      </c>
    </row>
    <row r="401" spans="1:23" s="68" customFormat="1" ht="15.75" x14ac:dyDescent="0.3">
      <c r="A401" s="84" t="s">
        <v>14</v>
      </c>
      <c r="B401" s="85" t="s">
        <v>32</v>
      </c>
      <c r="C401" s="132">
        <v>0</v>
      </c>
      <c r="D401" s="132">
        <v>0</v>
      </c>
      <c r="E401" s="93">
        <f>2.4*D401</f>
        <v>0</v>
      </c>
      <c r="F401" s="136">
        <v>0</v>
      </c>
      <c r="G401" s="136">
        <v>0</v>
      </c>
      <c r="H401" s="93">
        <f>2.4*G401</f>
        <v>0</v>
      </c>
      <c r="I401" s="136">
        <v>1</v>
      </c>
      <c r="J401" s="136">
        <v>0</v>
      </c>
      <c r="K401" s="93">
        <f>2.4*J401</f>
        <v>0</v>
      </c>
      <c r="L401" s="173">
        <v>3</v>
      </c>
      <c r="M401" s="173">
        <v>0</v>
      </c>
      <c r="N401" s="93">
        <f>2.4*M401</f>
        <v>0</v>
      </c>
      <c r="O401" s="181">
        <v>3</v>
      </c>
      <c r="P401" s="181">
        <v>3</v>
      </c>
      <c r="Q401" s="93">
        <f>2.4*P401</f>
        <v>7.1999999999999993</v>
      </c>
      <c r="R401" s="183">
        <v>1</v>
      </c>
      <c r="S401" s="183">
        <v>0</v>
      </c>
      <c r="T401" s="93">
        <f>2.4*S401</f>
        <v>0</v>
      </c>
      <c r="U401" s="66">
        <f t="shared" si="115"/>
        <v>8</v>
      </c>
      <c r="V401" s="74">
        <f t="shared" si="115"/>
        <v>3</v>
      </c>
      <c r="W401" s="95">
        <f t="shared" si="115"/>
        <v>7.1999999999999993</v>
      </c>
    </row>
    <row r="402" spans="1:23" s="68" customFormat="1" ht="15.75" x14ac:dyDescent="0.3">
      <c r="A402" s="84" t="s">
        <v>15</v>
      </c>
      <c r="B402" s="85" t="s">
        <v>98</v>
      </c>
      <c r="C402" s="132">
        <v>0</v>
      </c>
      <c r="D402" s="132">
        <v>0</v>
      </c>
      <c r="E402" s="93">
        <f>1.83*D402</f>
        <v>0</v>
      </c>
      <c r="F402" s="136">
        <v>0</v>
      </c>
      <c r="G402" s="136">
        <v>0</v>
      </c>
      <c r="H402" s="93">
        <f>1.83*G402</f>
        <v>0</v>
      </c>
      <c r="I402" s="136">
        <v>0</v>
      </c>
      <c r="J402" s="136">
        <v>0</v>
      </c>
      <c r="K402" s="93">
        <f>1.83*J402</f>
        <v>0</v>
      </c>
      <c r="L402" s="173">
        <v>0</v>
      </c>
      <c r="M402" s="173">
        <v>0</v>
      </c>
      <c r="N402" s="93">
        <f>1.83*M402</f>
        <v>0</v>
      </c>
      <c r="O402" s="181">
        <v>0</v>
      </c>
      <c r="P402" s="181">
        <v>0</v>
      </c>
      <c r="Q402" s="93">
        <f>1.83*P402</f>
        <v>0</v>
      </c>
      <c r="R402" s="183">
        <v>0</v>
      </c>
      <c r="S402" s="183">
        <v>0</v>
      </c>
      <c r="T402" s="93">
        <f>1.83*S402</f>
        <v>0</v>
      </c>
      <c r="U402" s="66">
        <f t="shared" si="115"/>
        <v>0</v>
      </c>
      <c r="V402" s="74">
        <f t="shared" si="115"/>
        <v>0</v>
      </c>
      <c r="W402" s="95">
        <f t="shared" si="115"/>
        <v>0</v>
      </c>
    </row>
    <row r="403" spans="1:23" s="68" customFormat="1" ht="15.75" x14ac:dyDescent="0.3">
      <c r="A403" s="84" t="s">
        <v>16</v>
      </c>
      <c r="B403" s="85" t="s">
        <v>99</v>
      </c>
      <c r="C403" s="132">
        <v>0</v>
      </c>
      <c r="D403" s="132">
        <v>0</v>
      </c>
      <c r="E403" s="93">
        <f>1.9*D403</f>
        <v>0</v>
      </c>
      <c r="F403" s="136">
        <v>0</v>
      </c>
      <c r="G403" s="136">
        <v>0</v>
      </c>
      <c r="H403" s="93">
        <f>1.9*G403</f>
        <v>0</v>
      </c>
      <c r="I403" s="136">
        <v>0</v>
      </c>
      <c r="J403" s="136">
        <v>1</v>
      </c>
      <c r="K403" s="93">
        <f>1.9*J403</f>
        <v>1.9</v>
      </c>
      <c r="L403" s="173">
        <v>0</v>
      </c>
      <c r="M403" s="173">
        <v>0</v>
      </c>
      <c r="N403" s="93">
        <f>1.9*M403</f>
        <v>0</v>
      </c>
      <c r="O403" s="181">
        <v>0</v>
      </c>
      <c r="P403" s="181">
        <v>0</v>
      </c>
      <c r="Q403" s="93">
        <f>1.9*P403</f>
        <v>0</v>
      </c>
      <c r="R403" s="183">
        <v>0</v>
      </c>
      <c r="S403" s="183">
        <v>0</v>
      </c>
      <c r="T403" s="93">
        <f>1.9*S403</f>
        <v>0</v>
      </c>
      <c r="U403" s="66">
        <f t="shared" si="115"/>
        <v>0</v>
      </c>
      <c r="V403" s="74">
        <f t="shared" si="115"/>
        <v>1</v>
      </c>
      <c r="W403" s="95">
        <f t="shared" si="115"/>
        <v>1.9</v>
      </c>
    </row>
    <row r="404" spans="1:23" s="68" customFormat="1" ht="15.75" x14ac:dyDescent="0.3">
      <c r="A404" s="84" t="s">
        <v>17</v>
      </c>
      <c r="B404" s="85" t="s">
        <v>26</v>
      </c>
      <c r="C404" s="132">
        <v>0</v>
      </c>
      <c r="D404" s="132">
        <v>0</v>
      </c>
      <c r="E404" s="93">
        <f>1.9*D404</f>
        <v>0</v>
      </c>
      <c r="F404" s="136">
        <v>0</v>
      </c>
      <c r="G404" s="136">
        <v>0</v>
      </c>
      <c r="H404" s="93">
        <f>1.9*G404</f>
        <v>0</v>
      </c>
      <c r="I404" s="136">
        <v>0</v>
      </c>
      <c r="J404" s="136">
        <v>0</v>
      </c>
      <c r="K404" s="93">
        <f>1.9*J404</f>
        <v>0</v>
      </c>
      <c r="L404" s="173">
        <v>0</v>
      </c>
      <c r="M404" s="173">
        <v>0</v>
      </c>
      <c r="N404" s="93">
        <f>1.9*M404</f>
        <v>0</v>
      </c>
      <c r="O404" s="181">
        <v>0</v>
      </c>
      <c r="P404" s="181">
        <v>0</v>
      </c>
      <c r="Q404" s="93">
        <f>1.9*P404</f>
        <v>0</v>
      </c>
      <c r="R404" s="183">
        <v>0</v>
      </c>
      <c r="S404" s="183">
        <v>0</v>
      </c>
      <c r="T404" s="93">
        <f>1.9*S404</f>
        <v>0</v>
      </c>
      <c r="U404" s="66">
        <f t="shared" si="115"/>
        <v>0</v>
      </c>
      <c r="V404" s="74">
        <f t="shared" si="115"/>
        <v>0</v>
      </c>
      <c r="W404" s="95">
        <f t="shared" si="115"/>
        <v>0</v>
      </c>
    </row>
    <row r="405" spans="1:23" s="68" customFormat="1" ht="15.75" x14ac:dyDescent="0.3">
      <c r="A405" s="84" t="s">
        <v>18</v>
      </c>
      <c r="B405" s="85" t="s">
        <v>104</v>
      </c>
      <c r="C405" s="132">
        <v>0</v>
      </c>
      <c r="D405" s="132">
        <v>0</v>
      </c>
      <c r="E405" s="93">
        <f>0*D405</f>
        <v>0</v>
      </c>
      <c r="F405" s="136">
        <v>0</v>
      </c>
      <c r="G405" s="136">
        <v>0</v>
      </c>
      <c r="H405" s="93">
        <f>0*G405</f>
        <v>0</v>
      </c>
      <c r="I405" s="136">
        <v>0</v>
      </c>
      <c r="J405" s="136">
        <v>0</v>
      </c>
      <c r="K405" s="93">
        <f>0*J405</f>
        <v>0</v>
      </c>
      <c r="L405" s="173">
        <v>0</v>
      </c>
      <c r="M405" s="173">
        <v>0</v>
      </c>
      <c r="N405" s="93">
        <f>0*M405</f>
        <v>0</v>
      </c>
      <c r="O405" s="181">
        <v>0</v>
      </c>
      <c r="P405" s="181">
        <v>0</v>
      </c>
      <c r="Q405" s="93">
        <f>0*P405</f>
        <v>0</v>
      </c>
      <c r="R405" s="183">
        <v>0</v>
      </c>
      <c r="S405" s="183">
        <v>0</v>
      </c>
      <c r="T405" s="93">
        <f>0*S405</f>
        <v>0</v>
      </c>
      <c r="U405" s="66">
        <f t="shared" si="115"/>
        <v>0</v>
      </c>
      <c r="V405" s="74">
        <f t="shared" si="115"/>
        <v>0</v>
      </c>
      <c r="W405" s="95">
        <f t="shared" si="115"/>
        <v>0</v>
      </c>
    </row>
    <row r="406" spans="1:23" s="68" customFormat="1" ht="15.75" x14ac:dyDescent="0.3">
      <c r="A406" s="84" t="s">
        <v>19</v>
      </c>
      <c r="B406" s="85" t="s">
        <v>34</v>
      </c>
      <c r="C406" s="132">
        <v>0</v>
      </c>
      <c r="D406" s="132">
        <v>0</v>
      </c>
      <c r="E406" s="93">
        <f>1.89*D406</f>
        <v>0</v>
      </c>
      <c r="F406" s="136">
        <v>0</v>
      </c>
      <c r="G406" s="136">
        <v>0</v>
      </c>
      <c r="H406" s="93">
        <f>1.89*G406</f>
        <v>0</v>
      </c>
      <c r="I406" s="136">
        <v>0</v>
      </c>
      <c r="J406" s="136">
        <v>0</v>
      </c>
      <c r="K406" s="93">
        <f>1.89*J406</f>
        <v>0</v>
      </c>
      <c r="L406" s="173">
        <v>0</v>
      </c>
      <c r="M406" s="173">
        <v>0</v>
      </c>
      <c r="N406" s="93">
        <f>1.89*M406</f>
        <v>0</v>
      </c>
      <c r="O406" s="181">
        <v>0</v>
      </c>
      <c r="P406" s="181">
        <v>0</v>
      </c>
      <c r="Q406" s="93">
        <f>1.89*P406</f>
        <v>0</v>
      </c>
      <c r="R406" s="183">
        <v>0</v>
      </c>
      <c r="S406" s="183">
        <v>0</v>
      </c>
      <c r="T406" s="93">
        <f>1.89*S406</f>
        <v>0</v>
      </c>
      <c r="U406" s="66">
        <f t="shared" si="115"/>
        <v>0</v>
      </c>
      <c r="V406" s="74">
        <f t="shared" si="115"/>
        <v>0</v>
      </c>
      <c r="W406" s="95">
        <f t="shared" si="115"/>
        <v>0</v>
      </c>
    </row>
    <row r="407" spans="1:23" s="68" customFormat="1" ht="15.75" x14ac:dyDescent="0.3">
      <c r="A407" s="84" t="s">
        <v>20</v>
      </c>
      <c r="B407" s="85" t="s">
        <v>37</v>
      </c>
      <c r="C407" s="132">
        <v>0</v>
      </c>
      <c r="D407" s="132">
        <v>0</v>
      </c>
      <c r="E407" s="93">
        <f>2.21*D407</f>
        <v>0</v>
      </c>
      <c r="F407" s="136">
        <v>0</v>
      </c>
      <c r="G407" s="136">
        <v>0</v>
      </c>
      <c r="H407" s="93">
        <f>2.21*G407</f>
        <v>0</v>
      </c>
      <c r="I407" s="136">
        <v>0</v>
      </c>
      <c r="J407" s="136">
        <v>0</v>
      </c>
      <c r="K407" s="93">
        <f>2.21*J407</f>
        <v>0</v>
      </c>
      <c r="L407" s="173">
        <v>0</v>
      </c>
      <c r="M407" s="173">
        <v>0</v>
      </c>
      <c r="N407" s="93">
        <f>2.21*M407</f>
        <v>0</v>
      </c>
      <c r="O407" s="181">
        <v>0</v>
      </c>
      <c r="P407" s="181">
        <v>0</v>
      </c>
      <c r="Q407" s="93">
        <f>2.21*P407</f>
        <v>0</v>
      </c>
      <c r="R407" s="183">
        <v>0</v>
      </c>
      <c r="S407" s="183">
        <v>0</v>
      </c>
      <c r="T407" s="93">
        <f>2.21*S407</f>
        <v>0</v>
      </c>
      <c r="U407" s="66">
        <f t="shared" si="115"/>
        <v>0</v>
      </c>
      <c r="V407" s="74">
        <f t="shared" si="115"/>
        <v>0</v>
      </c>
      <c r="W407" s="95">
        <f t="shared" si="115"/>
        <v>0</v>
      </c>
    </row>
    <row r="408" spans="1:23" s="68" customFormat="1" ht="15.75" x14ac:dyDescent="0.3">
      <c r="A408" s="84" t="s">
        <v>21</v>
      </c>
      <c r="B408" s="85" t="s">
        <v>28</v>
      </c>
      <c r="C408" s="132">
        <v>0</v>
      </c>
      <c r="D408" s="132">
        <v>0</v>
      </c>
      <c r="E408" s="93">
        <f>1.9*D408</f>
        <v>0</v>
      </c>
      <c r="F408" s="136">
        <v>1</v>
      </c>
      <c r="G408" s="136">
        <v>0</v>
      </c>
      <c r="H408" s="93">
        <f>1.9*G408</f>
        <v>0</v>
      </c>
      <c r="I408" s="136">
        <v>0</v>
      </c>
      <c r="J408" s="136">
        <v>1</v>
      </c>
      <c r="K408" s="93">
        <f>1.9*J408</f>
        <v>1.9</v>
      </c>
      <c r="L408" s="173">
        <v>0</v>
      </c>
      <c r="M408" s="173">
        <v>0</v>
      </c>
      <c r="N408" s="93">
        <f>1.9*M408</f>
        <v>0</v>
      </c>
      <c r="O408" s="181">
        <v>0</v>
      </c>
      <c r="P408" s="181">
        <v>0</v>
      </c>
      <c r="Q408" s="93">
        <f>1.9*P408</f>
        <v>0</v>
      </c>
      <c r="R408" s="183">
        <v>0</v>
      </c>
      <c r="S408" s="183">
        <v>0</v>
      </c>
      <c r="T408" s="93">
        <f>1.9*S408</f>
        <v>0</v>
      </c>
      <c r="U408" s="66">
        <f t="shared" si="115"/>
        <v>1</v>
      </c>
      <c r="V408" s="74">
        <f t="shared" si="115"/>
        <v>1</v>
      </c>
      <c r="W408" s="95">
        <f t="shared" si="115"/>
        <v>1.9</v>
      </c>
    </row>
    <row r="409" spans="1:23" s="68" customFormat="1" ht="15.75" x14ac:dyDescent="0.3">
      <c r="A409" s="86">
        <v>20</v>
      </c>
      <c r="B409" s="85" t="s">
        <v>25</v>
      </c>
      <c r="C409" s="132">
        <v>0</v>
      </c>
      <c r="D409" s="132">
        <v>0</v>
      </c>
      <c r="E409" s="93">
        <f>2.62*D409</f>
        <v>0</v>
      </c>
      <c r="F409" s="136">
        <v>0</v>
      </c>
      <c r="G409" s="136">
        <v>0</v>
      </c>
      <c r="H409" s="93">
        <f>2.62*G409</f>
        <v>0</v>
      </c>
      <c r="I409" s="136">
        <v>0</v>
      </c>
      <c r="J409" s="136">
        <v>0</v>
      </c>
      <c r="K409" s="93">
        <f>2.62*J409</f>
        <v>0</v>
      </c>
      <c r="L409" s="173">
        <v>0</v>
      </c>
      <c r="M409" s="173">
        <v>0</v>
      </c>
      <c r="N409" s="93">
        <f>2.62*M409</f>
        <v>0</v>
      </c>
      <c r="O409" s="181">
        <v>0</v>
      </c>
      <c r="P409" s="181">
        <v>0</v>
      </c>
      <c r="Q409" s="93">
        <f>2.62*P409</f>
        <v>0</v>
      </c>
      <c r="R409" s="183">
        <v>0</v>
      </c>
      <c r="S409" s="183">
        <v>0</v>
      </c>
      <c r="T409" s="93">
        <f>2.62*S409</f>
        <v>0</v>
      </c>
      <c r="U409" s="66">
        <f t="shared" si="115"/>
        <v>0</v>
      </c>
      <c r="V409" s="74">
        <f t="shared" si="115"/>
        <v>0</v>
      </c>
      <c r="W409" s="95">
        <f t="shared" si="115"/>
        <v>0</v>
      </c>
    </row>
    <row r="410" spans="1:23" s="68" customFormat="1" ht="16.5" thickBot="1" x14ac:dyDescent="0.35">
      <c r="A410" s="86">
        <v>21</v>
      </c>
      <c r="B410" s="85" t="s">
        <v>39</v>
      </c>
      <c r="C410" s="132">
        <v>0</v>
      </c>
      <c r="D410" s="132">
        <v>0</v>
      </c>
      <c r="E410" s="93">
        <f>1.7*D410</f>
        <v>0</v>
      </c>
      <c r="F410" s="136">
        <v>0</v>
      </c>
      <c r="G410" s="136">
        <v>0</v>
      </c>
      <c r="H410" s="93">
        <f>1.7*G410</f>
        <v>0</v>
      </c>
      <c r="I410" s="136">
        <v>0</v>
      </c>
      <c r="J410" s="136">
        <v>0</v>
      </c>
      <c r="K410" s="93">
        <f>1.7*J410</f>
        <v>0</v>
      </c>
      <c r="L410" s="173">
        <v>0</v>
      </c>
      <c r="M410" s="173">
        <v>0</v>
      </c>
      <c r="N410" s="93">
        <f>1.7*M410</f>
        <v>0</v>
      </c>
      <c r="O410" s="181">
        <v>0</v>
      </c>
      <c r="P410" s="181">
        <v>0</v>
      </c>
      <c r="Q410" s="93">
        <f>1.7*P410</f>
        <v>0</v>
      </c>
      <c r="R410" s="183">
        <v>0</v>
      </c>
      <c r="S410" s="183">
        <v>0</v>
      </c>
      <c r="T410" s="93">
        <f>1.7*S410</f>
        <v>0</v>
      </c>
      <c r="U410" s="66">
        <f t="shared" si="115"/>
        <v>0</v>
      </c>
      <c r="V410" s="74">
        <f t="shared" si="115"/>
        <v>0</v>
      </c>
      <c r="W410" s="95">
        <f t="shared" si="115"/>
        <v>0</v>
      </c>
    </row>
    <row r="411" spans="1:23" ht="17.25" thickTop="1" thickBot="1" x14ac:dyDescent="0.35">
      <c r="A411" s="3"/>
      <c r="B411" s="23" t="s">
        <v>57</v>
      </c>
      <c r="C411" s="28">
        <f t="shared" ref="C411:W411" si="116">SUM(C390:C410)</f>
        <v>2</v>
      </c>
      <c r="D411" s="15">
        <f t="shared" si="116"/>
        <v>2</v>
      </c>
      <c r="E411" s="23">
        <f t="shared" si="116"/>
        <v>4.4399999999999995</v>
      </c>
      <c r="F411" s="28">
        <f t="shared" si="116"/>
        <v>2</v>
      </c>
      <c r="G411" s="15">
        <f t="shared" si="116"/>
        <v>1</v>
      </c>
      <c r="H411" s="16">
        <f t="shared" si="116"/>
        <v>2.08</v>
      </c>
      <c r="I411" s="70">
        <f t="shared" si="116"/>
        <v>4</v>
      </c>
      <c r="J411" s="15">
        <f t="shared" si="116"/>
        <v>6</v>
      </c>
      <c r="K411" s="23">
        <f t="shared" si="116"/>
        <v>12.08</v>
      </c>
      <c r="L411" s="28">
        <f t="shared" si="116"/>
        <v>4</v>
      </c>
      <c r="M411" s="15">
        <f t="shared" si="116"/>
        <v>1</v>
      </c>
      <c r="N411" s="16">
        <f t="shared" si="116"/>
        <v>2.08</v>
      </c>
      <c r="O411" s="70">
        <f t="shared" si="116"/>
        <v>5</v>
      </c>
      <c r="P411" s="73">
        <f t="shared" si="116"/>
        <v>5</v>
      </c>
      <c r="Q411" s="91">
        <f t="shared" si="116"/>
        <v>11.639999999999999</v>
      </c>
      <c r="R411" s="60">
        <f t="shared" si="116"/>
        <v>3</v>
      </c>
      <c r="S411" s="73">
        <f t="shared" si="116"/>
        <v>3</v>
      </c>
      <c r="T411" s="23">
        <f t="shared" si="116"/>
        <v>5.92</v>
      </c>
      <c r="U411" s="28">
        <f t="shared" si="116"/>
        <v>20</v>
      </c>
      <c r="V411" s="15">
        <f t="shared" si="116"/>
        <v>18</v>
      </c>
      <c r="W411" s="16">
        <f t="shared" si="116"/>
        <v>38.239999999999995</v>
      </c>
    </row>
    <row r="412" spans="1:23" ht="16.5" thickTop="1" thickBot="1" x14ac:dyDescent="0.3">
      <c r="A412" s="17"/>
      <c r="B412" s="24" t="s">
        <v>58</v>
      </c>
      <c r="C412" s="17">
        <f>C411</f>
        <v>2</v>
      </c>
      <c r="D412" s="18">
        <f>D411</f>
        <v>2</v>
      </c>
      <c r="E412" s="24">
        <f>E411</f>
        <v>4.4399999999999995</v>
      </c>
      <c r="F412" s="17">
        <f t="shared" ref="F412:T412" si="117">C412+F411</f>
        <v>4</v>
      </c>
      <c r="G412" s="18">
        <f t="shared" si="117"/>
        <v>3</v>
      </c>
      <c r="H412" s="19">
        <f t="shared" si="117"/>
        <v>6.52</v>
      </c>
      <c r="I412" s="61">
        <f t="shared" si="117"/>
        <v>8</v>
      </c>
      <c r="J412" s="18">
        <f t="shared" si="117"/>
        <v>9</v>
      </c>
      <c r="K412" s="19">
        <f t="shared" si="117"/>
        <v>18.600000000000001</v>
      </c>
      <c r="L412" s="17">
        <f t="shared" si="117"/>
        <v>12</v>
      </c>
      <c r="M412" s="18">
        <f t="shared" si="117"/>
        <v>10</v>
      </c>
      <c r="N412" s="19">
        <f t="shared" si="117"/>
        <v>20.68</v>
      </c>
      <c r="O412" s="61">
        <f t="shared" si="117"/>
        <v>17</v>
      </c>
      <c r="P412" s="79">
        <f t="shared" si="117"/>
        <v>15</v>
      </c>
      <c r="Q412" s="101">
        <f t="shared" si="117"/>
        <v>32.32</v>
      </c>
      <c r="R412" s="61">
        <f t="shared" si="117"/>
        <v>20</v>
      </c>
      <c r="S412" s="79">
        <f t="shared" si="117"/>
        <v>18</v>
      </c>
      <c r="T412" s="24">
        <f t="shared" si="117"/>
        <v>38.24</v>
      </c>
      <c r="U412" s="17"/>
      <c r="V412" s="18"/>
      <c r="W412" s="19"/>
    </row>
    <row r="413" spans="1:23" ht="16.5" thickTop="1" x14ac:dyDescent="0.3">
      <c r="A413" s="2"/>
      <c r="B413" s="2"/>
      <c r="C413" s="2"/>
      <c r="D413" s="2"/>
      <c r="E413" s="2"/>
      <c r="F413" s="2"/>
      <c r="G413" s="2"/>
      <c r="H413" s="2"/>
      <c r="I413" s="62"/>
      <c r="J413" s="2"/>
      <c r="K413" s="2"/>
      <c r="L413" s="2"/>
      <c r="M413" s="2"/>
      <c r="N413" s="2"/>
      <c r="O413" s="62"/>
      <c r="P413" s="62"/>
      <c r="Q413" s="62"/>
      <c r="R413" s="62"/>
      <c r="S413" s="62"/>
      <c r="T413" s="2"/>
      <c r="U413" s="2"/>
      <c r="V413" s="2"/>
      <c r="W413" s="2"/>
    </row>
    <row r="414" spans="1:23" ht="15.75" x14ac:dyDescent="0.3">
      <c r="A414" s="2"/>
      <c r="B414" s="2" t="s">
        <v>52</v>
      </c>
      <c r="C414" s="2" t="s">
        <v>53</v>
      </c>
      <c r="D414" s="2"/>
      <c r="E414" s="2"/>
      <c r="F414" s="2"/>
      <c r="G414" s="2"/>
      <c r="H414" s="2"/>
      <c r="I414" s="62"/>
      <c r="J414" s="2"/>
      <c r="K414" s="2"/>
      <c r="L414" s="2"/>
      <c r="M414" s="2"/>
      <c r="N414" s="2"/>
      <c r="O414" s="62"/>
      <c r="P414" s="62"/>
      <c r="Q414" s="62"/>
      <c r="R414" s="62"/>
      <c r="S414" s="62"/>
      <c r="T414" s="2"/>
      <c r="U414" s="2"/>
      <c r="V414" s="2"/>
      <c r="W414" s="2"/>
    </row>
    <row r="415" spans="1:23" ht="15.75" x14ac:dyDescent="0.3">
      <c r="A415" s="2"/>
      <c r="B415" s="2"/>
      <c r="C415" s="2" t="s">
        <v>54</v>
      </c>
      <c r="D415" s="2"/>
      <c r="E415" s="2"/>
      <c r="F415" s="2"/>
      <c r="G415" s="2"/>
      <c r="H415" s="2"/>
      <c r="I415" s="62"/>
      <c r="J415" s="2"/>
      <c r="K415" s="2"/>
      <c r="L415" s="2"/>
      <c r="M415" s="2"/>
      <c r="N415" s="2"/>
      <c r="O415" s="62"/>
      <c r="P415" s="62"/>
      <c r="Q415" s="62"/>
      <c r="R415" s="62"/>
      <c r="S415" s="62"/>
      <c r="T415" s="2"/>
      <c r="U415" s="2"/>
      <c r="V415" s="2"/>
      <c r="W415" s="2"/>
    </row>
    <row r="416" spans="1:23" ht="15.75" x14ac:dyDescent="0.3">
      <c r="A416" s="2"/>
      <c r="B416" s="2"/>
      <c r="C416" s="2" t="s">
        <v>105</v>
      </c>
      <c r="D416" s="2"/>
      <c r="E416" s="2"/>
      <c r="F416" s="2"/>
      <c r="G416" s="2"/>
      <c r="H416" s="2"/>
      <c r="I416" s="62"/>
      <c r="J416" s="2"/>
      <c r="K416" s="2"/>
      <c r="L416" s="2"/>
      <c r="M416" s="2"/>
      <c r="N416" s="2"/>
      <c r="O416" s="62"/>
      <c r="P416" s="62"/>
      <c r="Q416" s="62"/>
      <c r="R416" s="62"/>
      <c r="S416" s="62"/>
      <c r="T416" s="2"/>
      <c r="U416" s="2"/>
      <c r="V416" s="2"/>
      <c r="W416" s="2"/>
    </row>
    <row r="417" spans="1:23" ht="16.5" thickBot="1" x14ac:dyDescent="0.35">
      <c r="A417" s="2"/>
      <c r="B417" s="1" t="s">
        <v>55</v>
      </c>
      <c r="C417" s="1" t="s">
        <v>92</v>
      </c>
      <c r="D417" s="2"/>
      <c r="E417" s="2"/>
      <c r="F417" s="2"/>
      <c r="G417" s="2"/>
      <c r="H417" s="2"/>
      <c r="I417" s="62"/>
      <c r="J417" s="2"/>
      <c r="K417" s="2"/>
      <c r="L417" s="2"/>
      <c r="M417" s="2"/>
      <c r="N417" s="2"/>
      <c r="O417" s="62"/>
      <c r="P417" s="62"/>
      <c r="Q417" s="62"/>
      <c r="R417" s="62"/>
      <c r="S417" s="62"/>
      <c r="T417" s="2"/>
      <c r="U417" s="2"/>
      <c r="V417" s="2"/>
      <c r="W417" s="2"/>
    </row>
    <row r="418" spans="1:23" ht="16.5" thickTop="1" x14ac:dyDescent="0.3">
      <c r="A418" s="262" t="s">
        <v>0</v>
      </c>
      <c r="B418" s="265" t="s">
        <v>1</v>
      </c>
      <c r="C418" s="268" t="s">
        <v>40</v>
      </c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70"/>
      <c r="U418" s="271" t="s">
        <v>61</v>
      </c>
      <c r="V418" s="271"/>
      <c r="W418" s="272"/>
    </row>
    <row r="419" spans="1:23" ht="15.75" x14ac:dyDescent="0.3">
      <c r="A419" s="263"/>
      <c r="B419" s="266"/>
      <c r="C419" s="259" t="s">
        <v>62</v>
      </c>
      <c r="D419" s="275"/>
      <c r="E419" s="275"/>
      <c r="F419" s="255" t="s">
        <v>63</v>
      </c>
      <c r="G419" s="256"/>
      <c r="H419" s="257"/>
      <c r="I419" s="256" t="s">
        <v>64</v>
      </c>
      <c r="J419" s="256"/>
      <c r="K419" s="256"/>
      <c r="L419" s="255" t="s">
        <v>65</v>
      </c>
      <c r="M419" s="256"/>
      <c r="N419" s="257"/>
      <c r="O419" s="276" t="s">
        <v>66</v>
      </c>
      <c r="P419" s="276"/>
      <c r="Q419" s="276"/>
      <c r="R419" s="255" t="s">
        <v>67</v>
      </c>
      <c r="S419" s="256"/>
      <c r="T419" s="257"/>
      <c r="U419" s="273"/>
      <c r="V419" s="273"/>
      <c r="W419" s="274"/>
    </row>
    <row r="420" spans="1:23" ht="16.5" thickBot="1" x14ac:dyDescent="0.35">
      <c r="A420" s="264"/>
      <c r="B420" s="267"/>
      <c r="C420" s="43" t="s">
        <v>47</v>
      </c>
      <c r="D420" s="44" t="s">
        <v>48</v>
      </c>
      <c r="E420" s="45" t="s">
        <v>103</v>
      </c>
      <c r="F420" s="43" t="s">
        <v>47</v>
      </c>
      <c r="G420" s="44" t="s">
        <v>48</v>
      </c>
      <c r="H420" s="45" t="s">
        <v>103</v>
      </c>
      <c r="I420" s="55" t="s">
        <v>47</v>
      </c>
      <c r="J420" s="44" t="s">
        <v>48</v>
      </c>
      <c r="K420" s="45" t="s">
        <v>103</v>
      </c>
      <c r="L420" s="43" t="s">
        <v>47</v>
      </c>
      <c r="M420" s="44" t="s">
        <v>48</v>
      </c>
      <c r="N420" s="45" t="s">
        <v>103</v>
      </c>
      <c r="O420" s="55" t="s">
        <v>47</v>
      </c>
      <c r="P420" s="75" t="s">
        <v>48</v>
      </c>
      <c r="Q420" s="99" t="s">
        <v>103</v>
      </c>
      <c r="R420" s="55" t="s">
        <v>47</v>
      </c>
      <c r="S420" s="75" t="s">
        <v>48</v>
      </c>
      <c r="T420" s="45" t="s">
        <v>103</v>
      </c>
      <c r="U420" s="43" t="s">
        <v>47</v>
      </c>
      <c r="V420" s="44" t="s">
        <v>48</v>
      </c>
      <c r="W420" s="45" t="s">
        <v>103</v>
      </c>
    </row>
    <row r="421" spans="1:23" ht="17.25" thickTop="1" thickBot="1" x14ac:dyDescent="0.35">
      <c r="A421" s="3" t="s">
        <v>3</v>
      </c>
      <c r="B421" s="20" t="s">
        <v>4</v>
      </c>
      <c r="C421" s="3" t="s">
        <v>68</v>
      </c>
      <c r="D421" s="4" t="s">
        <v>69</v>
      </c>
      <c r="E421" s="5" t="s">
        <v>70</v>
      </c>
      <c r="F421" s="3" t="s">
        <v>71</v>
      </c>
      <c r="G421" s="4" t="s">
        <v>72</v>
      </c>
      <c r="H421" s="5" t="s">
        <v>73</v>
      </c>
      <c r="I421" s="56" t="s">
        <v>74</v>
      </c>
      <c r="J421" s="4" t="s">
        <v>75</v>
      </c>
      <c r="K421" s="5" t="s">
        <v>76</v>
      </c>
      <c r="L421" s="3" t="s">
        <v>77</v>
      </c>
      <c r="M421" s="4" t="s">
        <v>78</v>
      </c>
      <c r="N421" s="5" t="s">
        <v>79</v>
      </c>
      <c r="O421" s="56" t="s">
        <v>80</v>
      </c>
      <c r="P421" s="76" t="s">
        <v>81</v>
      </c>
      <c r="Q421" s="103" t="s">
        <v>82</v>
      </c>
      <c r="R421" s="56" t="s">
        <v>83</v>
      </c>
      <c r="S421" s="76" t="s">
        <v>84</v>
      </c>
      <c r="T421" s="5" t="s">
        <v>85</v>
      </c>
      <c r="U421" s="3" t="s">
        <v>86</v>
      </c>
      <c r="V421" s="4" t="s">
        <v>87</v>
      </c>
      <c r="W421" s="5" t="s">
        <v>88</v>
      </c>
    </row>
    <row r="422" spans="1:23" ht="16.5" thickTop="1" x14ac:dyDescent="0.3">
      <c r="A422" s="6" t="s">
        <v>3</v>
      </c>
      <c r="B422" s="21" t="s">
        <v>23</v>
      </c>
      <c r="C422" s="183">
        <v>0</v>
      </c>
      <c r="D422" s="183">
        <v>0</v>
      </c>
      <c r="E422" s="12">
        <f>2*D422</f>
        <v>0</v>
      </c>
      <c r="F422" s="183">
        <v>0</v>
      </c>
      <c r="G422" s="183">
        <v>0</v>
      </c>
      <c r="H422" s="12">
        <f>2*G422</f>
        <v>0</v>
      </c>
      <c r="I422" s="129"/>
      <c r="J422" s="129"/>
      <c r="K422" s="12">
        <f>2*J422</f>
        <v>0</v>
      </c>
      <c r="L422" s="7"/>
      <c r="M422" s="7"/>
      <c r="N422" s="12">
        <f>2*M422</f>
        <v>0</v>
      </c>
      <c r="O422" s="67"/>
      <c r="P422" s="108"/>
      <c r="Q422" s="93">
        <f>2*P422</f>
        <v>0</v>
      </c>
      <c r="R422" s="112"/>
      <c r="S422" s="112"/>
      <c r="T422" s="12">
        <f>2*S422</f>
        <v>0</v>
      </c>
      <c r="U422" s="30">
        <f t="shared" ref="U422:U442" si="118">U390+C422+F422+I422+L422+O422+R422</f>
        <v>0</v>
      </c>
      <c r="V422" s="30">
        <f t="shared" ref="V422:V442" si="119">V390+D422+G422+J422+M422+P422+S422</f>
        <v>0</v>
      </c>
      <c r="W422" s="35">
        <f t="shared" ref="W422:W436" si="120">W390+E422+H422+K422+N422+Q422+T422</f>
        <v>0</v>
      </c>
    </row>
    <row r="423" spans="1:23" ht="15.75" x14ac:dyDescent="0.3">
      <c r="A423" s="8" t="s">
        <v>4</v>
      </c>
      <c r="B423" s="22" t="s">
        <v>29</v>
      </c>
      <c r="C423" s="183">
        <v>0</v>
      </c>
      <c r="D423" s="183">
        <v>0</v>
      </c>
      <c r="E423" s="12">
        <f>0*D423</f>
        <v>0</v>
      </c>
      <c r="F423" s="183">
        <v>0</v>
      </c>
      <c r="G423" s="183">
        <v>0</v>
      </c>
      <c r="H423" s="12">
        <f>0*G423</f>
        <v>0</v>
      </c>
      <c r="I423" s="129"/>
      <c r="J423" s="129"/>
      <c r="K423" s="12">
        <f>0*J423</f>
        <v>0</v>
      </c>
      <c r="L423" s="7"/>
      <c r="M423" s="7"/>
      <c r="N423" s="12">
        <f>0*M423</f>
        <v>0</v>
      </c>
      <c r="O423" s="67"/>
      <c r="P423" s="108"/>
      <c r="Q423" s="93">
        <f>0*P423</f>
        <v>0</v>
      </c>
      <c r="R423" s="112"/>
      <c r="S423" s="112"/>
      <c r="T423" s="12">
        <f>0*S423</f>
        <v>0</v>
      </c>
      <c r="U423" s="30">
        <f t="shared" si="118"/>
        <v>0</v>
      </c>
      <c r="V423" s="30">
        <f t="shared" si="119"/>
        <v>0</v>
      </c>
      <c r="W423" s="35">
        <f t="shared" si="120"/>
        <v>0</v>
      </c>
    </row>
    <row r="424" spans="1:23" ht="15.75" x14ac:dyDescent="0.3">
      <c r="A424" s="8" t="s">
        <v>5</v>
      </c>
      <c r="B424" s="22" t="s">
        <v>30</v>
      </c>
      <c r="C424" s="183">
        <v>1</v>
      </c>
      <c r="D424" s="183">
        <v>1</v>
      </c>
      <c r="E424" s="12">
        <f>2.08*D424</f>
        <v>2.08</v>
      </c>
      <c r="F424" s="183">
        <v>1</v>
      </c>
      <c r="G424" s="183">
        <v>1</v>
      </c>
      <c r="H424" s="12">
        <f>2.08*G424</f>
        <v>2.08</v>
      </c>
      <c r="I424" s="129"/>
      <c r="J424" s="129"/>
      <c r="K424" s="12">
        <f>2.08*J424</f>
        <v>0</v>
      </c>
      <c r="L424" s="7"/>
      <c r="M424" s="7"/>
      <c r="N424" s="12">
        <f>2.08*M424</f>
        <v>0</v>
      </c>
      <c r="O424" s="67"/>
      <c r="P424" s="108"/>
      <c r="Q424" s="93">
        <f>2.08*P424</f>
        <v>0</v>
      </c>
      <c r="R424" s="112"/>
      <c r="S424" s="112"/>
      <c r="T424" s="12">
        <f>2.08*S424</f>
        <v>0</v>
      </c>
      <c r="U424" s="30">
        <f t="shared" si="118"/>
        <v>8</v>
      </c>
      <c r="V424" s="30">
        <f t="shared" si="119"/>
        <v>8</v>
      </c>
      <c r="W424" s="35">
        <f t="shared" si="120"/>
        <v>16.64</v>
      </c>
    </row>
    <row r="425" spans="1:23" ht="15.75" x14ac:dyDescent="0.3">
      <c r="A425" s="8" t="s">
        <v>6</v>
      </c>
      <c r="B425" s="22" t="s">
        <v>38</v>
      </c>
      <c r="C425" s="183">
        <v>0</v>
      </c>
      <c r="D425" s="183">
        <v>0</v>
      </c>
      <c r="E425" s="12">
        <f>1.85*D425</f>
        <v>0</v>
      </c>
      <c r="F425" s="183">
        <v>0</v>
      </c>
      <c r="G425" s="183">
        <v>0</v>
      </c>
      <c r="H425" s="12">
        <f>1.85*G425</f>
        <v>0</v>
      </c>
      <c r="I425" s="129"/>
      <c r="J425" s="129"/>
      <c r="K425" s="12">
        <f>1.85*J425</f>
        <v>0</v>
      </c>
      <c r="L425" s="7"/>
      <c r="M425" s="7"/>
      <c r="N425" s="12">
        <f>1.85*M425</f>
        <v>0</v>
      </c>
      <c r="O425" s="67"/>
      <c r="P425" s="108"/>
      <c r="Q425" s="93">
        <f>1.85*P425</f>
        <v>0</v>
      </c>
      <c r="R425" s="112"/>
      <c r="S425" s="112"/>
      <c r="T425" s="12">
        <f>1.85*S425</f>
        <v>0</v>
      </c>
      <c r="U425" s="30">
        <f t="shared" si="118"/>
        <v>0</v>
      </c>
      <c r="V425" s="30">
        <f t="shared" si="119"/>
        <v>0</v>
      </c>
      <c r="W425" s="35">
        <f t="shared" si="120"/>
        <v>0</v>
      </c>
    </row>
    <row r="426" spans="1:23" ht="15.75" x14ac:dyDescent="0.3">
      <c r="A426" s="8" t="s">
        <v>7</v>
      </c>
      <c r="B426" s="22" t="s">
        <v>36</v>
      </c>
      <c r="C426" s="183">
        <v>0</v>
      </c>
      <c r="D426" s="183">
        <v>0</v>
      </c>
      <c r="E426" s="12">
        <f>0*D426</f>
        <v>0</v>
      </c>
      <c r="F426" s="183">
        <v>0</v>
      </c>
      <c r="G426" s="183">
        <v>0</v>
      </c>
      <c r="H426" s="12">
        <f>0*G426</f>
        <v>0</v>
      </c>
      <c r="I426" s="129"/>
      <c r="J426" s="129"/>
      <c r="K426" s="12">
        <f>0*J426</f>
        <v>0</v>
      </c>
      <c r="L426" s="7"/>
      <c r="M426" s="7"/>
      <c r="N426" s="12">
        <f>0*M426</f>
        <v>0</v>
      </c>
      <c r="O426" s="67"/>
      <c r="P426" s="108"/>
      <c r="Q426" s="93">
        <f>0*P426</f>
        <v>0</v>
      </c>
      <c r="R426" s="112"/>
      <c r="S426" s="112"/>
      <c r="T426" s="12">
        <f>0*S426</f>
        <v>0</v>
      </c>
      <c r="U426" s="30">
        <f t="shared" si="118"/>
        <v>0</v>
      </c>
      <c r="V426" s="30">
        <f t="shared" si="119"/>
        <v>0</v>
      </c>
      <c r="W426" s="35">
        <f t="shared" si="120"/>
        <v>0</v>
      </c>
    </row>
    <row r="427" spans="1:23" ht="15.75" x14ac:dyDescent="0.3">
      <c r="A427" s="8" t="s">
        <v>8</v>
      </c>
      <c r="B427" s="22" t="s">
        <v>24</v>
      </c>
      <c r="C427" s="183">
        <v>0</v>
      </c>
      <c r="D427" s="183">
        <v>0</v>
      </c>
      <c r="E427" s="12">
        <f>1.95*D427</f>
        <v>0</v>
      </c>
      <c r="F427" s="183">
        <v>0</v>
      </c>
      <c r="G427" s="183">
        <v>0</v>
      </c>
      <c r="H427" s="12">
        <f>1.95*G427</f>
        <v>0</v>
      </c>
      <c r="I427" s="129"/>
      <c r="J427" s="129"/>
      <c r="K427" s="12">
        <f>1.95*J427</f>
        <v>0</v>
      </c>
      <c r="L427" s="7"/>
      <c r="M427" s="7"/>
      <c r="N427" s="12">
        <f>1.95*M427</f>
        <v>0</v>
      </c>
      <c r="O427" s="67"/>
      <c r="P427" s="108"/>
      <c r="Q427" s="93">
        <f>1.95*P427</f>
        <v>0</v>
      </c>
      <c r="R427" s="112"/>
      <c r="S427" s="112"/>
      <c r="T427" s="12">
        <f>1.95*S427</f>
        <v>0</v>
      </c>
      <c r="U427" s="30">
        <f t="shared" si="118"/>
        <v>0</v>
      </c>
      <c r="V427" s="30">
        <f t="shared" si="119"/>
        <v>0</v>
      </c>
      <c r="W427" s="35">
        <f t="shared" si="120"/>
        <v>0</v>
      </c>
    </row>
    <row r="428" spans="1:23" ht="15.75" x14ac:dyDescent="0.3">
      <c r="A428" s="8" t="s">
        <v>9</v>
      </c>
      <c r="B428" s="22" t="s">
        <v>96</v>
      </c>
      <c r="C428" s="183">
        <v>0</v>
      </c>
      <c r="D428" s="183">
        <v>0</v>
      </c>
      <c r="E428" s="12">
        <f>1.69*D428</f>
        <v>0</v>
      </c>
      <c r="F428" s="183">
        <v>0</v>
      </c>
      <c r="G428" s="183">
        <v>0</v>
      </c>
      <c r="H428" s="12">
        <f>1.69*G428</f>
        <v>0</v>
      </c>
      <c r="I428" s="129"/>
      <c r="J428" s="129"/>
      <c r="K428" s="12">
        <f>1.69*J428</f>
        <v>0</v>
      </c>
      <c r="L428" s="7"/>
      <c r="M428" s="7"/>
      <c r="N428" s="12">
        <f>1.69*M428</f>
        <v>0</v>
      </c>
      <c r="O428" s="67"/>
      <c r="P428" s="108"/>
      <c r="Q428" s="93">
        <f>1.69*P428</f>
        <v>0</v>
      </c>
      <c r="R428" s="112"/>
      <c r="S428" s="112"/>
      <c r="T428" s="12">
        <f>1.69*S428</f>
        <v>0</v>
      </c>
      <c r="U428" s="30">
        <f t="shared" si="118"/>
        <v>0</v>
      </c>
      <c r="V428" s="30">
        <f t="shared" si="119"/>
        <v>0</v>
      </c>
      <c r="W428" s="35">
        <f t="shared" si="120"/>
        <v>0</v>
      </c>
    </row>
    <row r="429" spans="1:23" ht="15.75" x14ac:dyDescent="0.3">
      <c r="A429" s="8" t="s">
        <v>10</v>
      </c>
      <c r="B429" s="22" t="s">
        <v>97</v>
      </c>
      <c r="C429" s="183">
        <v>0</v>
      </c>
      <c r="D429" s="183">
        <v>0</v>
      </c>
      <c r="E429" s="12">
        <f>2.36*D429</f>
        <v>0</v>
      </c>
      <c r="F429" s="183">
        <v>1</v>
      </c>
      <c r="G429" s="183">
        <v>0</v>
      </c>
      <c r="H429" s="12">
        <f>2.36*G429</f>
        <v>0</v>
      </c>
      <c r="I429" s="129"/>
      <c r="J429" s="129"/>
      <c r="K429" s="12">
        <f>2.36*J429</f>
        <v>0</v>
      </c>
      <c r="L429" s="7"/>
      <c r="M429" s="7"/>
      <c r="N429" s="12">
        <f>2.36*M429</f>
        <v>0</v>
      </c>
      <c r="O429" s="67"/>
      <c r="P429" s="108"/>
      <c r="Q429" s="93">
        <f>2.36*P429</f>
        <v>0</v>
      </c>
      <c r="R429" s="112"/>
      <c r="S429" s="112"/>
      <c r="T429" s="12">
        <f>2.36*S429</f>
        <v>0</v>
      </c>
      <c r="U429" s="30">
        <f t="shared" si="118"/>
        <v>3</v>
      </c>
      <c r="V429" s="30">
        <f t="shared" si="119"/>
        <v>3</v>
      </c>
      <c r="W429" s="35">
        <f t="shared" si="120"/>
        <v>7.08</v>
      </c>
    </row>
    <row r="430" spans="1:23" ht="15.75" x14ac:dyDescent="0.3">
      <c r="A430" s="8" t="s">
        <v>11</v>
      </c>
      <c r="B430" s="22" t="s">
        <v>33</v>
      </c>
      <c r="C430" s="183">
        <v>1</v>
      </c>
      <c r="D430" s="183">
        <v>0</v>
      </c>
      <c r="E430" s="12">
        <f>1.92*D430</f>
        <v>0</v>
      </c>
      <c r="F430" s="183">
        <v>0</v>
      </c>
      <c r="G430" s="183">
        <v>1</v>
      </c>
      <c r="H430" s="12">
        <f>1.92*G430</f>
        <v>1.92</v>
      </c>
      <c r="I430" s="129"/>
      <c r="J430" s="129"/>
      <c r="K430" s="12">
        <f>1.92*J430</f>
        <v>0</v>
      </c>
      <c r="L430" s="7"/>
      <c r="M430" s="7"/>
      <c r="N430" s="12">
        <f>1.92*M430</f>
        <v>0</v>
      </c>
      <c r="O430" s="67"/>
      <c r="P430" s="108"/>
      <c r="Q430" s="93">
        <f>1.92*P430</f>
        <v>0</v>
      </c>
      <c r="R430" s="112"/>
      <c r="S430" s="112"/>
      <c r="T430" s="12">
        <f>1.92*S430</f>
        <v>0</v>
      </c>
      <c r="U430" s="30">
        <f t="shared" si="118"/>
        <v>4</v>
      </c>
      <c r="V430" s="30">
        <f t="shared" si="119"/>
        <v>5</v>
      </c>
      <c r="W430" s="35">
        <f t="shared" si="120"/>
        <v>9.6</v>
      </c>
    </row>
    <row r="431" spans="1:23" ht="15.75" x14ac:dyDescent="0.3">
      <c r="A431" s="8" t="s">
        <v>12</v>
      </c>
      <c r="B431" s="22" t="s">
        <v>27</v>
      </c>
      <c r="C431" s="183">
        <v>0</v>
      </c>
      <c r="D431" s="183">
        <v>0</v>
      </c>
      <c r="E431" s="12">
        <f>2.01*D431</f>
        <v>0</v>
      </c>
      <c r="F431" s="183">
        <v>0</v>
      </c>
      <c r="G431" s="183">
        <v>0</v>
      </c>
      <c r="H431" s="12">
        <f>2.01*G431</f>
        <v>0</v>
      </c>
      <c r="I431" s="129"/>
      <c r="J431" s="129"/>
      <c r="K431" s="12">
        <f>2.01*J431</f>
        <v>0</v>
      </c>
      <c r="L431" s="7"/>
      <c r="M431" s="7"/>
      <c r="N431" s="12">
        <f>2.01*M431</f>
        <v>0</v>
      </c>
      <c r="O431" s="67"/>
      <c r="P431" s="108"/>
      <c r="Q431" s="93">
        <f>2.01*P431</f>
        <v>0</v>
      </c>
      <c r="R431" s="112"/>
      <c r="S431" s="112"/>
      <c r="T431" s="12">
        <f>2.01*S431</f>
        <v>0</v>
      </c>
      <c r="U431" s="30">
        <f t="shared" si="118"/>
        <v>0</v>
      </c>
      <c r="V431" s="30">
        <f t="shared" si="119"/>
        <v>0</v>
      </c>
      <c r="W431" s="35">
        <f t="shared" si="120"/>
        <v>0</v>
      </c>
    </row>
    <row r="432" spans="1:23" ht="15.75" x14ac:dyDescent="0.3">
      <c r="A432" s="8" t="s">
        <v>13</v>
      </c>
      <c r="B432" s="22" t="s">
        <v>31</v>
      </c>
      <c r="C432" s="183">
        <v>0</v>
      </c>
      <c r="D432" s="183">
        <v>0</v>
      </c>
      <c r="E432" s="12">
        <f>1.96*D432</f>
        <v>0</v>
      </c>
      <c r="F432" s="183">
        <v>0</v>
      </c>
      <c r="G432" s="183">
        <v>0</v>
      </c>
      <c r="H432" s="12">
        <f>1.96*G432</f>
        <v>0</v>
      </c>
      <c r="I432" s="129"/>
      <c r="J432" s="129"/>
      <c r="K432" s="12">
        <f>1.96*J432</f>
        <v>0</v>
      </c>
      <c r="L432" s="7"/>
      <c r="M432" s="7"/>
      <c r="N432" s="12">
        <f>1.96*M432</f>
        <v>0</v>
      </c>
      <c r="O432" s="67"/>
      <c r="P432" s="108"/>
      <c r="Q432" s="93">
        <f>1.96*P432</f>
        <v>0</v>
      </c>
      <c r="R432" s="112"/>
      <c r="S432" s="112"/>
      <c r="T432" s="12">
        <f>1.96*S432</f>
        <v>0</v>
      </c>
      <c r="U432" s="30">
        <f t="shared" si="118"/>
        <v>0</v>
      </c>
      <c r="V432" s="30">
        <f t="shared" si="119"/>
        <v>0</v>
      </c>
      <c r="W432" s="35">
        <f t="shared" si="120"/>
        <v>0</v>
      </c>
    </row>
    <row r="433" spans="1:23" ht="15.75" x14ac:dyDescent="0.3">
      <c r="A433" s="8" t="s">
        <v>14</v>
      </c>
      <c r="B433" s="22" t="s">
        <v>32</v>
      </c>
      <c r="C433" s="183">
        <v>3</v>
      </c>
      <c r="D433" s="183">
        <v>2</v>
      </c>
      <c r="E433" s="12">
        <f>2.4*D433</f>
        <v>4.8</v>
      </c>
      <c r="F433" s="183">
        <v>0</v>
      </c>
      <c r="G433" s="183">
        <v>0</v>
      </c>
      <c r="H433" s="12">
        <f>2.4*G433</f>
        <v>0</v>
      </c>
      <c r="I433" s="129"/>
      <c r="J433" s="129"/>
      <c r="K433" s="12">
        <f>2.4*J433</f>
        <v>0</v>
      </c>
      <c r="L433" s="7"/>
      <c r="M433" s="7"/>
      <c r="N433" s="12">
        <f>2.4*M433</f>
        <v>0</v>
      </c>
      <c r="O433" s="67"/>
      <c r="P433" s="108"/>
      <c r="Q433" s="93">
        <f>2.4*P433</f>
        <v>0</v>
      </c>
      <c r="R433" s="112"/>
      <c r="S433" s="112"/>
      <c r="T433" s="12">
        <f>2.4*S433</f>
        <v>0</v>
      </c>
      <c r="U433" s="30">
        <f t="shared" si="118"/>
        <v>11</v>
      </c>
      <c r="V433" s="30">
        <f t="shared" si="119"/>
        <v>5</v>
      </c>
      <c r="W433" s="35">
        <f t="shared" si="120"/>
        <v>12</v>
      </c>
    </row>
    <row r="434" spans="1:23" ht="15.75" x14ac:dyDescent="0.3">
      <c r="A434" s="8" t="s">
        <v>15</v>
      </c>
      <c r="B434" s="22" t="s">
        <v>98</v>
      </c>
      <c r="C434" s="183">
        <v>0</v>
      </c>
      <c r="D434" s="183">
        <v>0</v>
      </c>
      <c r="E434" s="12">
        <f>1.83*D434</f>
        <v>0</v>
      </c>
      <c r="F434" s="183">
        <v>0</v>
      </c>
      <c r="G434" s="183">
        <v>0</v>
      </c>
      <c r="H434" s="12">
        <f>1.83*G434</f>
        <v>0</v>
      </c>
      <c r="I434" s="129"/>
      <c r="J434" s="129"/>
      <c r="K434" s="12">
        <f>1.83*J434</f>
        <v>0</v>
      </c>
      <c r="L434" s="7"/>
      <c r="M434" s="7"/>
      <c r="N434" s="12">
        <f>1.83*M434</f>
        <v>0</v>
      </c>
      <c r="O434" s="67"/>
      <c r="P434" s="108"/>
      <c r="Q434" s="93">
        <f>1.83*P434</f>
        <v>0</v>
      </c>
      <c r="R434" s="112"/>
      <c r="S434" s="112"/>
      <c r="T434" s="12">
        <f>1.83*S434</f>
        <v>0</v>
      </c>
      <c r="U434" s="30">
        <f t="shared" si="118"/>
        <v>0</v>
      </c>
      <c r="V434" s="30">
        <f t="shared" si="119"/>
        <v>0</v>
      </c>
      <c r="W434" s="35">
        <f t="shared" si="120"/>
        <v>0</v>
      </c>
    </row>
    <row r="435" spans="1:23" ht="15.75" x14ac:dyDescent="0.3">
      <c r="A435" s="8" t="s">
        <v>16</v>
      </c>
      <c r="B435" s="22" t="s">
        <v>99</v>
      </c>
      <c r="C435" s="183">
        <v>0</v>
      </c>
      <c r="D435" s="183">
        <v>0</v>
      </c>
      <c r="E435" s="12">
        <f>1.9*D435</f>
        <v>0</v>
      </c>
      <c r="F435" s="183">
        <v>0</v>
      </c>
      <c r="G435" s="183">
        <v>0</v>
      </c>
      <c r="H435" s="12">
        <f>1.9*G435</f>
        <v>0</v>
      </c>
      <c r="I435" s="129"/>
      <c r="J435" s="129"/>
      <c r="K435" s="12">
        <f>1.9*J435</f>
        <v>0</v>
      </c>
      <c r="L435" s="7"/>
      <c r="M435" s="7"/>
      <c r="N435" s="12">
        <f>1.9*M435</f>
        <v>0</v>
      </c>
      <c r="O435" s="67"/>
      <c r="P435" s="108"/>
      <c r="Q435" s="93">
        <f>1.9*P435</f>
        <v>0</v>
      </c>
      <c r="R435" s="112"/>
      <c r="S435" s="112"/>
      <c r="T435" s="12">
        <f>1.9*S435</f>
        <v>0</v>
      </c>
      <c r="U435" s="30">
        <f t="shared" si="118"/>
        <v>0</v>
      </c>
      <c r="V435" s="30">
        <f t="shared" si="119"/>
        <v>1</v>
      </c>
      <c r="W435" s="35">
        <f t="shared" si="120"/>
        <v>1.9</v>
      </c>
    </row>
    <row r="436" spans="1:23" ht="15.75" x14ac:dyDescent="0.3">
      <c r="A436" s="8" t="s">
        <v>17</v>
      </c>
      <c r="B436" s="22" t="s">
        <v>26</v>
      </c>
      <c r="C436" s="183">
        <v>0</v>
      </c>
      <c r="D436" s="183">
        <v>0</v>
      </c>
      <c r="E436" s="12">
        <f>1.9*D436</f>
        <v>0</v>
      </c>
      <c r="F436" s="183">
        <v>0</v>
      </c>
      <c r="G436" s="183">
        <v>0</v>
      </c>
      <c r="H436" s="12">
        <f>1.9*G436</f>
        <v>0</v>
      </c>
      <c r="I436" s="129"/>
      <c r="J436" s="129"/>
      <c r="K436" s="12">
        <f>1.9*J436</f>
        <v>0</v>
      </c>
      <c r="L436" s="7"/>
      <c r="M436" s="7"/>
      <c r="N436" s="12">
        <f>1.9*M436</f>
        <v>0</v>
      </c>
      <c r="O436" s="67"/>
      <c r="P436" s="108"/>
      <c r="Q436" s="93">
        <f>1.9*P436</f>
        <v>0</v>
      </c>
      <c r="R436" s="112"/>
      <c r="S436" s="112"/>
      <c r="T436" s="12">
        <f>1.9*S436</f>
        <v>0</v>
      </c>
      <c r="U436" s="30">
        <f t="shared" si="118"/>
        <v>0</v>
      </c>
      <c r="V436" s="30">
        <f t="shared" si="119"/>
        <v>0</v>
      </c>
      <c r="W436" s="35">
        <f t="shared" si="120"/>
        <v>0</v>
      </c>
    </row>
    <row r="437" spans="1:23" ht="15.75" x14ac:dyDescent="0.3">
      <c r="A437" s="8" t="s">
        <v>18</v>
      </c>
      <c r="B437" s="22" t="s">
        <v>104</v>
      </c>
      <c r="C437" s="183">
        <v>0</v>
      </c>
      <c r="D437" s="183">
        <v>0</v>
      </c>
      <c r="E437" s="12">
        <f>0*D437</f>
        <v>0</v>
      </c>
      <c r="F437" s="183">
        <v>0</v>
      </c>
      <c r="G437" s="183">
        <v>0</v>
      </c>
      <c r="H437" s="12">
        <f>0*G437</f>
        <v>0</v>
      </c>
      <c r="I437" s="129"/>
      <c r="J437" s="129"/>
      <c r="K437" s="12">
        <f>0*J437</f>
        <v>0</v>
      </c>
      <c r="L437" s="7"/>
      <c r="M437" s="7"/>
      <c r="N437" s="12">
        <f>0*M437</f>
        <v>0</v>
      </c>
      <c r="O437" s="67"/>
      <c r="P437" s="108"/>
      <c r="Q437" s="93">
        <f>0*P437</f>
        <v>0</v>
      </c>
      <c r="R437" s="112"/>
      <c r="S437" s="112"/>
      <c r="T437" s="12">
        <f>0*S437</f>
        <v>0</v>
      </c>
      <c r="U437" s="30">
        <f t="shared" si="118"/>
        <v>0</v>
      </c>
      <c r="V437" s="30">
        <f>V405+D437+G437+J437+M437+P437+S437</f>
        <v>0</v>
      </c>
      <c r="W437" s="35">
        <f t="shared" ref="W437:W442" si="121">W405+E437+H437+K437+N437+Q437+T437</f>
        <v>0</v>
      </c>
    </row>
    <row r="438" spans="1:23" ht="15.75" x14ac:dyDescent="0.3">
      <c r="A438" s="8" t="s">
        <v>19</v>
      </c>
      <c r="B438" s="22" t="s">
        <v>34</v>
      </c>
      <c r="C438" s="183">
        <v>1</v>
      </c>
      <c r="D438" s="183">
        <v>1</v>
      </c>
      <c r="E438" s="12">
        <f>1.89*D438</f>
        <v>1.89</v>
      </c>
      <c r="F438" s="183">
        <v>0</v>
      </c>
      <c r="G438" s="183">
        <v>0</v>
      </c>
      <c r="H438" s="12">
        <f>1.89*G438</f>
        <v>0</v>
      </c>
      <c r="I438" s="129"/>
      <c r="J438" s="129"/>
      <c r="K438" s="12">
        <f>1.89*J438</f>
        <v>0</v>
      </c>
      <c r="L438" s="7"/>
      <c r="M438" s="7"/>
      <c r="N438" s="12">
        <f>1.89*M438</f>
        <v>0</v>
      </c>
      <c r="O438" s="67"/>
      <c r="P438" s="108"/>
      <c r="Q438" s="93">
        <f>1.89*P438</f>
        <v>0</v>
      </c>
      <c r="R438" s="112"/>
      <c r="S438" s="112"/>
      <c r="T438" s="12">
        <f>1.89*S438</f>
        <v>0</v>
      </c>
      <c r="U438" s="30">
        <f t="shared" si="118"/>
        <v>1</v>
      </c>
      <c r="V438" s="30">
        <f t="shared" si="119"/>
        <v>1</v>
      </c>
      <c r="W438" s="35">
        <f t="shared" si="121"/>
        <v>1.89</v>
      </c>
    </row>
    <row r="439" spans="1:23" ht="15.75" x14ac:dyDescent="0.3">
      <c r="A439" s="8" t="s">
        <v>20</v>
      </c>
      <c r="B439" s="22" t="s">
        <v>37</v>
      </c>
      <c r="C439" s="183">
        <v>0</v>
      </c>
      <c r="D439" s="183">
        <v>0</v>
      </c>
      <c r="E439" s="12">
        <f>2.21*D439</f>
        <v>0</v>
      </c>
      <c r="F439" s="183">
        <v>0</v>
      </c>
      <c r="G439" s="183">
        <v>0</v>
      </c>
      <c r="H439" s="12">
        <f>2.21*G439</f>
        <v>0</v>
      </c>
      <c r="I439" s="129"/>
      <c r="J439" s="129"/>
      <c r="K439" s="12">
        <f>2.21*J439</f>
        <v>0</v>
      </c>
      <c r="L439" s="7"/>
      <c r="M439" s="7"/>
      <c r="N439" s="12">
        <f>2.21*M439</f>
        <v>0</v>
      </c>
      <c r="O439" s="67"/>
      <c r="P439" s="108"/>
      <c r="Q439" s="93">
        <f>2.21*P439</f>
        <v>0</v>
      </c>
      <c r="R439" s="112"/>
      <c r="S439" s="112"/>
      <c r="T439" s="12">
        <f>2.21*S439</f>
        <v>0</v>
      </c>
      <c r="U439" s="30">
        <f t="shared" si="118"/>
        <v>0</v>
      </c>
      <c r="V439" s="30">
        <f t="shared" si="119"/>
        <v>0</v>
      </c>
      <c r="W439" s="35">
        <f t="shared" si="121"/>
        <v>0</v>
      </c>
    </row>
    <row r="440" spans="1:23" ht="15.75" x14ac:dyDescent="0.3">
      <c r="A440" s="8" t="s">
        <v>21</v>
      </c>
      <c r="B440" s="22" t="s">
        <v>28</v>
      </c>
      <c r="C440" s="183">
        <v>0</v>
      </c>
      <c r="D440" s="183">
        <v>1</v>
      </c>
      <c r="E440" s="12">
        <f>1.9*D440</f>
        <v>1.9</v>
      </c>
      <c r="F440" s="183">
        <v>0</v>
      </c>
      <c r="G440" s="183">
        <v>0</v>
      </c>
      <c r="H440" s="12">
        <f>1.9*G440</f>
        <v>0</v>
      </c>
      <c r="I440" s="129"/>
      <c r="J440" s="129"/>
      <c r="K440" s="12">
        <f>1.9*J440</f>
        <v>0</v>
      </c>
      <c r="L440" s="7"/>
      <c r="M440" s="7"/>
      <c r="N440" s="12">
        <f>1.9*M440</f>
        <v>0</v>
      </c>
      <c r="O440" s="67"/>
      <c r="P440" s="108"/>
      <c r="Q440" s="93">
        <f>1.9*P440</f>
        <v>0</v>
      </c>
      <c r="R440" s="112"/>
      <c r="S440" s="112"/>
      <c r="T440" s="12">
        <f>1.9*S440</f>
        <v>0</v>
      </c>
      <c r="U440" s="30">
        <f t="shared" si="118"/>
        <v>1</v>
      </c>
      <c r="V440" s="30">
        <f t="shared" si="119"/>
        <v>2</v>
      </c>
      <c r="W440" s="35">
        <f t="shared" si="121"/>
        <v>3.8</v>
      </c>
    </row>
    <row r="441" spans="1:23" ht="15.75" x14ac:dyDescent="0.3">
      <c r="A441" s="10">
        <v>20</v>
      </c>
      <c r="B441" s="22" t="s">
        <v>25</v>
      </c>
      <c r="C441" s="183">
        <v>0</v>
      </c>
      <c r="D441" s="183">
        <v>0</v>
      </c>
      <c r="E441" s="12">
        <f>2.62*D441</f>
        <v>0</v>
      </c>
      <c r="F441" s="183">
        <v>0</v>
      </c>
      <c r="G441" s="183">
        <v>0</v>
      </c>
      <c r="H441" s="12">
        <f>2.62*G441</f>
        <v>0</v>
      </c>
      <c r="I441" s="129"/>
      <c r="J441" s="129"/>
      <c r="K441" s="12">
        <f>2.62*J441</f>
        <v>0</v>
      </c>
      <c r="L441" s="7"/>
      <c r="M441" s="7"/>
      <c r="N441" s="12">
        <f>2.62*M441</f>
        <v>0</v>
      </c>
      <c r="O441" s="67"/>
      <c r="P441" s="108"/>
      <c r="Q441" s="93">
        <f>2.62*P441</f>
        <v>0</v>
      </c>
      <c r="R441" s="112"/>
      <c r="S441" s="112"/>
      <c r="T441" s="12">
        <f>2.62*S441</f>
        <v>0</v>
      </c>
      <c r="U441" s="30">
        <f t="shared" si="118"/>
        <v>0</v>
      </c>
      <c r="V441" s="30">
        <f t="shared" si="119"/>
        <v>0</v>
      </c>
      <c r="W441" s="35">
        <f t="shared" si="121"/>
        <v>0</v>
      </c>
    </row>
    <row r="442" spans="1:23" ht="16.5" thickBot="1" x14ac:dyDescent="0.35">
      <c r="A442" s="10">
        <v>21</v>
      </c>
      <c r="B442" s="22" t="s">
        <v>39</v>
      </c>
      <c r="C442" s="183">
        <v>0</v>
      </c>
      <c r="D442" s="183">
        <v>0</v>
      </c>
      <c r="E442" s="12">
        <f>1.7*D442</f>
        <v>0</v>
      </c>
      <c r="F442" s="183">
        <v>0</v>
      </c>
      <c r="G442" s="183">
        <v>0</v>
      </c>
      <c r="H442" s="12">
        <f>1.7*G442</f>
        <v>0</v>
      </c>
      <c r="I442" s="129"/>
      <c r="J442" s="129"/>
      <c r="K442" s="12">
        <f>1.7*J442</f>
        <v>0</v>
      </c>
      <c r="L442" s="7"/>
      <c r="M442" s="7"/>
      <c r="N442" s="12">
        <f>1.7*M442</f>
        <v>0</v>
      </c>
      <c r="O442" s="67"/>
      <c r="P442" s="108"/>
      <c r="Q442" s="93">
        <f>1.7*P442</f>
        <v>0</v>
      </c>
      <c r="R442" s="112"/>
      <c r="S442" s="112"/>
      <c r="T442" s="12">
        <f>1.7*S442</f>
        <v>0</v>
      </c>
      <c r="U442" s="30">
        <f t="shared" si="118"/>
        <v>0</v>
      </c>
      <c r="V442" s="30">
        <f t="shared" si="119"/>
        <v>0</v>
      </c>
      <c r="W442" s="35">
        <f t="shared" si="121"/>
        <v>0</v>
      </c>
    </row>
    <row r="443" spans="1:23" ht="17.25" thickTop="1" thickBot="1" x14ac:dyDescent="0.35">
      <c r="A443" s="3"/>
      <c r="B443" s="23" t="s">
        <v>57</v>
      </c>
      <c r="C443" s="28">
        <f t="shared" ref="C443:W443" si="122">SUM(C422:C442)</f>
        <v>6</v>
      </c>
      <c r="D443" s="15">
        <f t="shared" si="122"/>
        <v>5</v>
      </c>
      <c r="E443" s="23">
        <f t="shared" si="122"/>
        <v>10.67</v>
      </c>
      <c r="F443" s="28">
        <f>SUM(F422:F442)</f>
        <v>2</v>
      </c>
      <c r="G443" s="15">
        <f t="shared" si="122"/>
        <v>2</v>
      </c>
      <c r="H443" s="23">
        <f t="shared" si="122"/>
        <v>4</v>
      </c>
      <c r="I443" s="60">
        <f t="shared" si="122"/>
        <v>0</v>
      </c>
      <c r="J443" s="15">
        <f t="shared" si="122"/>
        <v>0</v>
      </c>
      <c r="K443" s="23">
        <f t="shared" si="122"/>
        <v>0</v>
      </c>
      <c r="L443" s="28">
        <f t="shared" si="122"/>
        <v>0</v>
      </c>
      <c r="M443" s="15">
        <f t="shared" si="122"/>
        <v>0</v>
      </c>
      <c r="N443" s="16">
        <f t="shared" si="122"/>
        <v>0</v>
      </c>
      <c r="O443" s="70">
        <f t="shared" si="122"/>
        <v>0</v>
      </c>
      <c r="P443" s="73">
        <f t="shared" si="122"/>
        <v>0</v>
      </c>
      <c r="Q443" s="91">
        <f t="shared" si="122"/>
        <v>0</v>
      </c>
      <c r="R443" s="60">
        <f t="shared" si="122"/>
        <v>0</v>
      </c>
      <c r="S443" s="73">
        <f t="shared" si="122"/>
        <v>0</v>
      </c>
      <c r="T443" s="16">
        <f t="shared" si="122"/>
        <v>0</v>
      </c>
      <c r="U443" s="32">
        <f t="shared" si="122"/>
        <v>28</v>
      </c>
      <c r="V443" s="15">
        <f t="shared" si="122"/>
        <v>25</v>
      </c>
      <c r="W443" s="16">
        <f t="shared" si="122"/>
        <v>52.91</v>
      </c>
    </row>
    <row r="444" spans="1:23" ht="16.5" thickTop="1" thickBot="1" x14ac:dyDescent="0.3">
      <c r="A444" s="17"/>
      <c r="B444" s="24" t="s">
        <v>58</v>
      </c>
      <c r="C444" s="17">
        <f>R412+C443</f>
        <v>26</v>
      </c>
      <c r="D444" s="17">
        <f>S412+D443</f>
        <v>23</v>
      </c>
      <c r="E444" s="17">
        <f>T412+E443</f>
        <v>48.910000000000004</v>
      </c>
      <c r="F444" s="17">
        <f t="shared" ref="F444:T444" si="123">C444+F443</f>
        <v>28</v>
      </c>
      <c r="G444" s="18">
        <f t="shared" si="123"/>
        <v>25</v>
      </c>
      <c r="H444" s="24">
        <f t="shared" si="123"/>
        <v>52.910000000000004</v>
      </c>
      <c r="I444" s="61">
        <f t="shared" si="123"/>
        <v>28</v>
      </c>
      <c r="J444" s="18">
        <f t="shared" si="123"/>
        <v>25</v>
      </c>
      <c r="K444" s="19">
        <f t="shared" si="123"/>
        <v>52.910000000000004</v>
      </c>
      <c r="L444" s="17">
        <f t="shared" si="123"/>
        <v>28</v>
      </c>
      <c r="M444" s="18">
        <f t="shared" si="123"/>
        <v>25</v>
      </c>
      <c r="N444" s="19">
        <f t="shared" si="123"/>
        <v>52.910000000000004</v>
      </c>
      <c r="O444" s="61">
        <f t="shared" si="123"/>
        <v>28</v>
      </c>
      <c r="P444" s="79">
        <f t="shared" si="123"/>
        <v>25</v>
      </c>
      <c r="Q444" s="101">
        <f t="shared" si="123"/>
        <v>52.910000000000004</v>
      </c>
      <c r="R444" s="61">
        <f t="shared" si="123"/>
        <v>28</v>
      </c>
      <c r="S444" s="79">
        <f t="shared" si="123"/>
        <v>25</v>
      </c>
      <c r="T444" s="19">
        <f t="shared" si="123"/>
        <v>52.910000000000004</v>
      </c>
      <c r="U444" s="33"/>
      <c r="V444" s="18"/>
      <c r="W444" s="19"/>
    </row>
    <row r="445" spans="1:23" ht="16.5" thickTop="1" x14ac:dyDescent="0.3">
      <c r="A445" s="2"/>
      <c r="B445" s="2" t="s">
        <v>52</v>
      </c>
      <c r="C445" s="2" t="s">
        <v>53</v>
      </c>
      <c r="D445" s="2"/>
      <c r="E445" s="2"/>
      <c r="F445" s="2"/>
      <c r="G445" s="2"/>
      <c r="H445" s="2"/>
      <c r="I445" s="62"/>
      <c r="J445" s="2"/>
      <c r="K445" s="2"/>
      <c r="L445" s="2"/>
      <c r="M445" s="2"/>
      <c r="N445" s="2"/>
      <c r="O445" s="62"/>
      <c r="P445" s="62"/>
      <c r="Q445" s="62"/>
      <c r="R445" s="62"/>
      <c r="S445" s="62"/>
      <c r="T445" s="2"/>
      <c r="U445" s="2"/>
      <c r="V445" s="2"/>
      <c r="W445" s="2"/>
    </row>
    <row r="446" spans="1:23" ht="15.75" x14ac:dyDescent="0.3">
      <c r="A446" s="2"/>
      <c r="B446" s="2"/>
      <c r="C446" s="2" t="s">
        <v>54</v>
      </c>
      <c r="D446" s="2"/>
      <c r="E446" s="2"/>
      <c r="F446" s="2"/>
      <c r="G446" s="2"/>
      <c r="H446" s="2"/>
      <c r="I446" s="62"/>
      <c r="J446" s="2"/>
      <c r="K446" s="2"/>
      <c r="L446" s="2"/>
      <c r="M446" s="2"/>
      <c r="N446" s="2"/>
      <c r="O446" s="62"/>
      <c r="P446" s="62"/>
      <c r="Q446" s="62"/>
      <c r="R446" s="62"/>
      <c r="S446" s="62"/>
      <c r="T446" s="2"/>
      <c r="U446" s="2"/>
      <c r="V446" s="2"/>
      <c r="W446" s="2"/>
    </row>
    <row r="447" spans="1:23" ht="15.75" x14ac:dyDescent="0.3">
      <c r="A447" s="2"/>
      <c r="B447" s="2"/>
      <c r="C447" s="2" t="s">
        <v>105</v>
      </c>
      <c r="D447" s="2"/>
      <c r="E447" s="2"/>
      <c r="F447" s="2"/>
      <c r="G447" s="2"/>
      <c r="H447" s="2"/>
      <c r="I447" s="62"/>
      <c r="J447" s="2"/>
      <c r="K447" s="2"/>
      <c r="L447" s="2"/>
      <c r="M447" s="2"/>
      <c r="N447" s="2"/>
      <c r="O447" s="62"/>
      <c r="P447" s="62"/>
      <c r="Q447" s="62"/>
      <c r="R447" s="62"/>
      <c r="S447" s="62"/>
      <c r="T447" s="2"/>
      <c r="U447" s="2"/>
      <c r="V447" s="2"/>
      <c r="W447" s="2"/>
    </row>
    <row r="448" spans="1:23" ht="15.75" x14ac:dyDescent="0.3">
      <c r="A448" s="282"/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</row>
    <row r="449" spans="1:23" ht="16.5" thickBot="1" x14ac:dyDescent="0.35">
      <c r="A449" s="2"/>
      <c r="B449" s="1" t="s">
        <v>55</v>
      </c>
      <c r="C449" s="1" t="s">
        <v>93</v>
      </c>
      <c r="D449" s="2"/>
      <c r="E449" s="2"/>
      <c r="F449" s="2"/>
      <c r="G449" s="2"/>
      <c r="H449" s="2"/>
      <c r="I449" s="62"/>
      <c r="J449" s="2"/>
      <c r="K449" s="2"/>
      <c r="L449" s="2"/>
      <c r="M449" s="2"/>
      <c r="N449" s="2"/>
      <c r="O449" s="62"/>
      <c r="P449" s="62"/>
      <c r="Q449" s="62"/>
      <c r="R449" s="62"/>
      <c r="S449" s="62"/>
      <c r="T449" s="2"/>
      <c r="U449" s="2"/>
      <c r="V449" s="2"/>
      <c r="W449" s="2"/>
    </row>
    <row r="450" spans="1:23" ht="16.5" thickTop="1" x14ac:dyDescent="0.3">
      <c r="A450" s="262" t="s">
        <v>0</v>
      </c>
      <c r="B450" s="265" t="s">
        <v>1</v>
      </c>
      <c r="C450" s="268" t="s">
        <v>40</v>
      </c>
      <c r="D450" s="269"/>
      <c r="E450" s="269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70"/>
      <c r="U450" s="277" t="s">
        <v>46</v>
      </c>
      <c r="V450" s="271"/>
      <c r="W450" s="272"/>
    </row>
    <row r="451" spans="1:23" ht="15.75" x14ac:dyDescent="0.3">
      <c r="A451" s="263"/>
      <c r="B451" s="266"/>
      <c r="C451" s="259" t="s">
        <v>41</v>
      </c>
      <c r="D451" s="260"/>
      <c r="E451" s="261"/>
      <c r="F451" s="259" t="s">
        <v>42</v>
      </c>
      <c r="G451" s="260"/>
      <c r="H451" s="261"/>
      <c r="I451" s="259" t="s">
        <v>43</v>
      </c>
      <c r="J451" s="260"/>
      <c r="K451" s="261"/>
      <c r="L451" s="259" t="s">
        <v>44</v>
      </c>
      <c r="M451" s="260"/>
      <c r="N451" s="261"/>
      <c r="O451" s="279" t="s">
        <v>2</v>
      </c>
      <c r="P451" s="280"/>
      <c r="Q451" s="281"/>
      <c r="R451" s="259" t="s">
        <v>45</v>
      </c>
      <c r="S451" s="260"/>
      <c r="T451" s="261"/>
      <c r="U451" s="278"/>
      <c r="V451" s="273"/>
      <c r="W451" s="274"/>
    </row>
    <row r="452" spans="1:23" ht="16.5" thickBot="1" x14ac:dyDescent="0.35">
      <c r="A452" s="264"/>
      <c r="B452" s="267"/>
      <c r="C452" s="43" t="s">
        <v>47</v>
      </c>
      <c r="D452" s="44" t="s">
        <v>48</v>
      </c>
      <c r="E452" s="45" t="s">
        <v>103</v>
      </c>
      <c r="F452" s="43" t="s">
        <v>47</v>
      </c>
      <c r="G452" s="44" t="s">
        <v>48</v>
      </c>
      <c r="H452" s="45" t="s">
        <v>103</v>
      </c>
      <c r="I452" s="55" t="s">
        <v>47</v>
      </c>
      <c r="J452" s="44" t="s">
        <v>48</v>
      </c>
      <c r="K452" s="45" t="s">
        <v>103</v>
      </c>
      <c r="L452" s="43" t="s">
        <v>47</v>
      </c>
      <c r="M452" s="44" t="s">
        <v>48</v>
      </c>
      <c r="N452" s="45" t="s">
        <v>103</v>
      </c>
      <c r="O452" s="55" t="s">
        <v>47</v>
      </c>
      <c r="P452" s="75" t="s">
        <v>48</v>
      </c>
      <c r="Q452" s="99" t="s">
        <v>103</v>
      </c>
      <c r="R452" s="55" t="s">
        <v>47</v>
      </c>
      <c r="S452" s="75" t="s">
        <v>48</v>
      </c>
      <c r="T452" s="45" t="s">
        <v>103</v>
      </c>
      <c r="U452" s="43" t="s">
        <v>47</v>
      </c>
      <c r="V452" s="44" t="s">
        <v>48</v>
      </c>
      <c r="W452" s="45" t="s">
        <v>103</v>
      </c>
    </row>
    <row r="453" spans="1:23" ht="17.25" thickTop="1" thickBot="1" x14ac:dyDescent="0.35">
      <c r="A453" s="3" t="s">
        <v>3</v>
      </c>
      <c r="B453" s="20" t="s">
        <v>4</v>
      </c>
      <c r="C453" s="3" t="s">
        <v>5</v>
      </c>
      <c r="D453" s="4" t="s">
        <v>6</v>
      </c>
      <c r="E453" s="20" t="s">
        <v>7</v>
      </c>
      <c r="F453" s="3" t="s">
        <v>8</v>
      </c>
      <c r="G453" s="4" t="s">
        <v>9</v>
      </c>
      <c r="H453" s="5" t="s">
        <v>10</v>
      </c>
      <c r="I453" s="72" t="s">
        <v>11</v>
      </c>
      <c r="J453" s="4" t="s">
        <v>12</v>
      </c>
      <c r="K453" s="20" t="s">
        <v>13</v>
      </c>
      <c r="L453" s="3" t="s">
        <v>14</v>
      </c>
      <c r="M453" s="4" t="s">
        <v>15</v>
      </c>
      <c r="N453" s="5" t="s">
        <v>16</v>
      </c>
      <c r="O453" s="72" t="s">
        <v>17</v>
      </c>
      <c r="P453" s="76" t="s">
        <v>18</v>
      </c>
      <c r="Q453" s="100" t="s">
        <v>19</v>
      </c>
      <c r="R453" s="56" t="s">
        <v>20</v>
      </c>
      <c r="S453" s="76" t="s">
        <v>21</v>
      </c>
      <c r="T453" s="5" t="s">
        <v>22</v>
      </c>
      <c r="U453" s="29" t="s">
        <v>49</v>
      </c>
      <c r="V453" s="4" t="s">
        <v>50</v>
      </c>
      <c r="W453" s="5" t="s">
        <v>51</v>
      </c>
    </row>
    <row r="454" spans="1:23" s="68" customFormat="1" ht="16.5" thickTop="1" x14ac:dyDescent="0.3">
      <c r="A454" s="82" t="s">
        <v>3</v>
      </c>
      <c r="B454" s="83" t="s">
        <v>23</v>
      </c>
      <c r="C454" s="132">
        <v>1</v>
      </c>
      <c r="D454" s="132">
        <v>0</v>
      </c>
      <c r="E454" s="93">
        <f>22.7*D454</f>
        <v>0</v>
      </c>
      <c r="F454" s="136">
        <v>0</v>
      </c>
      <c r="G454" s="136">
        <v>0</v>
      </c>
      <c r="H454" s="93">
        <f>22.7*G454</f>
        <v>0</v>
      </c>
      <c r="I454" s="166">
        <v>4</v>
      </c>
      <c r="J454" s="167">
        <v>3</v>
      </c>
      <c r="K454" s="93">
        <f>22.7*J454</f>
        <v>68.099999999999994</v>
      </c>
      <c r="L454" s="175">
        <v>0</v>
      </c>
      <c r="M454" s="176">
        <v>3</v>
      </c>
      <c r="N454" s="93">
        <f>22.7*M454</f>
        <v>68.099999999999994</v>
      </c>
      <c r="O454" s="184">
        <v>0</v>
      </c>
      <c r="P454" s="185">
        <v>1</v>
      </c>
      <c r="Q454" s="93">
        <f>22.7*P454</f>
        <v>22.7</v>
      </c>
      <c r="R454" s="190">
        <v>4</v>
      </c>
      <c r="S454" s="191">
        <v>2</v>
      </c>
      <c r="T454" s="93">
        <f>22.7*S454</f>
        <v>45.4</v>
      </c>
      <c r="U454" s="71">
        <f>C454+F454+I454+L454+O454+R454</f>
        <v>9</v>
      </c>
      <c r="V454" s="94">
        <f>D454+G454+J454+M454+P454+S454</f>
        <v>9</v>
      </c>
      <c r="W454" s="95">
        <f>E454+H454+K454+N454+Q454+T454</f>
        <v>204.29999999999998</v>
      </c>
    </row>
    <row r="455" spans="1:23" s="68" customFormat="1" ht="15.75" x14ac:dyDescent="0.3">
      <c r="A455" s="84" t="s">
        <v>4</v>
      </c>
      <c r="B455" s="85" t="s">
        <v>29</v>
      </c>
      <c r="C455" s="132">
        <v>2</v>
      </c>
      <c r="D455" s="132">
        <v>2</v>
      </c>
      <c r="E455" s="93">
        <f>13.6*D455</f>
        <v>27.2</v>
      </c>
      <c r="F455" s="136">
        <v>2</v>
      </c>
      <c r="G455" s="136">
        <v>2</v>
      </c>
      <c r="H455" s="93">
        <f>13.6*G455</f>
        <v>27.2</v>
      </c>
      <c r="I455" s="166">
        <v>2</v>
      </c>
      <c r="J455" s="167">
        <v>2</v>
      </c>
      <c r="K455" s="93">
        <f>13.6*J455</f>
        <v>27.2</v>
      </c>
      <c r="L455" s="175">
        <v>2</v>
      </c>
      <c r="M455" s="176">
        <v>2</v>
      </c>
      <c r="N455" s="93">
        <f>13.6*M455</f>
        <v>27.2</v>
      </c>
      <c r="O455" s="184">
        <v>2</v>
      </c>
      <c r="P455" s="185">
        <v>2</v>
      </c>
      <c r="Q455" s="93">
        <f>13.6*P455</f>
        <v>27.2</v>
      </c>
      <c r="R455" s="190">
        <v>2</v>
      </c>
      <c r="S455" s="191">
        <v>2</v>
      </c>
      <c r="T455" s="93">
        <f>13.6*S455</f>
        <v>27.2</v>
      </c>
      <c r="U455" s="66">
        <f t="shared" ref="U455:W474" si="124">C455+F455+I455+L455+O455+R455</f>
        <v>12</v>
      </c>
      <c r="V455" s="74">
        <f t="shared" si="124"/>
        <v>12</v>
      </c>
      <c r="W455" s="95">
        <f t="shared" si="124"/>
        <v>163.19999999999999</v>
      </c>
    </row>
    <row r="456" spans="1:23" s="68" customFormat="1" ht="15.75" x14ac:dyDescent="0.3">
      <c r="A456" s="84" t="s">
        <v>5</v>
      </c>
      <c r="B456" s="85" t="s">
        <v>30</v>
      </c>
      <c r="C456" s="132">
        <v>0</v>
      </c>
      <c r="D456" s="132">
        <v>0</v>
      </c>
      <c r="E456" s="93">
        <f>13.88*D456</f>
        <v>0</v>
      </c>
      <c r="F456" s="136">
        <v>1</v>
      </c>
      <c r="G456" s="136">
        <v>0</v>
      </c>
      <c r="H456" s="93">
        <f>13.88*G456</f>
        <v>0</v>
      </c>
      <c r="I456" s="166">
        <v>0</v>
      </c>
      <c r="J456" s="167">
        <v>0</v>
      </c>
      <c r="K456" s="93">
        <f>13.88*J456</f>
        <v>0</v>
      </c>
      <c r="L456" s="175">
        <v>1</v>
      </c>
      <c r="M456" s="176">
        <v>0</v>
      </c>
      <c r="N456" s="93">
        <f>13.88*M456</f>
        <v>0</v>
      </c>
      <c r="O456" s="184">
        <v>1</v>
      </c>
      <c r="P456" s="185">
        <v>0</v>
      </c>
      <c r="Q456" s="93">
        <f>13.88*P456</f>
        <v>0</v>
      </c>
      <c r="R456" s="190">
        <v>0</v>
      </c>
      <c r="S456" s="191">
        <v>0</v>
      </c>
      <c r="T456" s="93">
        <f>13.88*S456</f>
        <v>0</v>
      </c>
      <c r="U456" s="66">
        <f t="shared" si="124"/>
        <v>3</v>
      </c>
      <c r="V456" s="74">
        <f t="shared" si="124"/>
        <v>0</v>
      </c>
      <c r="W456" s="95">
        <f t="shared" si="124"/>
        <v>0</v>
      </c>
    </row>
    <row r="457" spans="1:23" s="68" customFormat="1" ht="15.75" x14ac:dyDescent="0.3">
      <c r="A457" s="84" t="s">
        <v>6</v>
      </c>
      <c r="B457" s="85" t="s">
        <v>38</v>
      </c>
      <c r="C457" s="132">
        <v>1</v>
      </c>
      <c r="D457" s="132">
        <v>2</v>
      </c>
      <c r="E457" s="93">
        <f>13.75*D457</f>
        <v>27.5</v>
      </c>
      <c r="F457" s="136">
        <v>1</v>
      </c>
      <c r="G457" s="136">
        <v>4</v>
      </c>
      <c r="H457" s="93">
        <f>13.75*G457</f>
        <v>55</v>
      </c>
      <c r="I457" s="166">
        <v>1</v>
      </c>
      <c r="J457" s="167">
        <v>2</v>
      </c>
      <c r="K457" s="93">
        <f>13.75*J457</f>
        <v>27.5</v>
      </c>
      <c r="L457" s="175">
        <v>2</v>
      </c>
      <c r="M457" s="176">
        <v>1</v>
      </c>
      <c r="N457" s="93">
        <f>13.75*M457</f>
        <v>13.75</v>
      </c>
      <c r="O457" s="184">
        <v>1</v>
      </c>
      <c r="P457" s="185">
        <v>1</v>
      </c>
      <c r="Q457" s="93">
        <f>13.75*P457</f>
        <v>13.75</v>
      </c>
      <c r="R457" s="190">
        <v>2</v>
      </c>
      <c r="S457" s="191">
        <v>1</v>
      </c>
      <c r="T457" s="93">
        <f>13.75*S457</f>
        <v>13.75</v>
      </c>
      <c r="U457" s="66">
        <f t="shared" si="124"/>
        <v>8</v>
      </c>
      <c r="V457" s="74">
        <f t="shared" si="124"/>
        <v>11</v>
      </c>
      <c r="W457" s="95">
        <f t="shared" si="124"/>
        <v>151.25</v>
      </c>
    </row>
    <row r="458" spans="1:23" s="68" customFormat="1" ht="15.75" x14ac:dyDescent="0.3">
      <c r="A458" s="84" t="s">
        <v>7</v>
      </c>
      <c r="B458" s="85" t="s">
        <v>36</v>
      </c>
      <c r="C458" s="132">
        <v>4</v>
      </c>
      <c r="D458" s="132">
        <v>5</v>
      </c>
      <c r="E458" s="93">
        <f>17.7*D458</f>
        <v>88.5</v>
      </c>
      <c r="F458" s="136">
        <v>4</v>
      </c>
      <c r="G458" s="136">
        <v>4</v>
      </c>
      <c r="H458" s="93">
        <f>17.7*G458</f>
        <v>70.8</v>
      </c>
      <c r="I458" s="166">
        <v>4</v>
      </c>
      <c r="J458" s="167">
        <v>5</v>
      </c>
      <c r="K458" s="93">
        <f>17.7*J458</f>
        <v>88.5</v>
      </c>
      <c r="L458" s="175">
        <v>3</v>
      </c>
      <c r="M458" s="176">
        <v>2</v>
      </c>
      <c r="N458" s="93">
        <f>17.7*M458</f>
        <v>35.4</v>
      </c>
      <c r="O458" s="184">
        <v>1</v>
      </c>
      <c r="P458" s="185">
        <v>2</v>
      </c>
      <c r="Q458" s="93">
        <f>17.7*P458</f>
        <v>35.4</v>
      </c>
      <c r="R458" s="190">
        <v>2</v>
      </c>
      <c r="S458" s="191">
        <v>2</v>
      </c>
      <c r="T458" s="93">
        <f>17.7*S458</f>
        <v>35.4</v>
      </c>
      <c r="U458" s="66">
        <f t="shared" si="124"/>
        <v>18</v>
      </c>
      <c r="V458" s="74">
        <f t="shared" si="124"/>
        <v>20</v>
      </c>
      <c r="W458" s="95">
        <f t="shared" si="124"/>
        <v>353.99999999999994</v>
      </c>
    </row>
    <row r="459" spans="1:23" s="68" customFormat="1" ht="15.75" x14ac:dyDescent="0.3">
      <c r="A459" s="84" t="s">
        <v>8</v>
      </c>
      <c r="B459" s="85" t="s">
        <v>24</v>
      </c>
      <c r="C459" s="132">
        <v>0</v>
      </c>
      <c r="D459" s="132">
        <v>0</v>
      </c>
      <c r="E459" s="93">
        <f>16.7*D459</f>
        <v>0</v>
      </c>
      <c r="F459" s="136">
        <v>0</v>
      </c>
      <c r="G459" s="136">
        <v>0</v>
      </c>
      <c r="H459" s="93">
        <f>16.7*G459</f>
        <v>0</v>
      </c>
      <c r="I459" s="166">
        <v>0</v>
      </c>
      <c r="J459" s="167">
        <v>0</v>
      </c>
      <c r="K459" s="93">
        <f>16.7*J459</f>
        <v>0</v>
      </c>
      <c r="L459" s="175">
        <v>0</v>
      </c>
      <c r="M459" s="176">
        <v>2</v>
      </c>
      <c r="N459" s="93">
        <f>16.7*M459</f>
        <v>33.4</v>
      </c>
      <c r="O459" s="184">
        <v>0</v>
      </c>
      <c r="P459" s="185">
        <v>0</v>
      </c>
      <c r="Q459" s="93">
        <f>16.7*P459</f>
        <v>0</v>
      </c>
      <c r="R459" s="190">
        <v>0</v>
      </c>
      <c r="S459" s="191">
        <v>0</v>
      </c>
      <c r="T459" s="93">
        <f>16.7*S459</f>
        <v>0</v>
      </c>
      <c r="U459" s="66">
        <f t="shared" si="124"/>
        <v>0</v>
      </c>
      <c r="V459" s="74">
        <f t="shared" si="124"/>
        <v>2</v>
      </c>
      <c r="W459" s="95">
        <f t="shared" si="124"/>
        <v>33.4</v>
      </c>
    </row>
    <row r="460" spans="1:23" s="68" customFormat="1" ht="15.75" x14ac:dyDescent="0.3">
      <c r="A460" s="84" t="s">
        <v>9</v>
      </c>
      <c r="B460" s="85" t="s">
        <v>96</v>
      </c>
      <c r="C460" s="132">
        <v>0</v>
      </c>
      <c r="D460" s="132">
        <v>0</v>
      </c>
      <c r="E460" s="93">
        <f>13.5*D460</f>
        <v>0</v>
      </c>
      <c r="F460" s="136">
        <v>1</v>
      </c>
      <c r="G460" s="136">
        <v>6</v>
      </c>
      <c r="H460" s="93">
        <f>13.5*G460</f>
        <v>81</v>
      </c>
      <c r="I460" s="166">
        <v>1</v>
      </c>
      <c r="J460" s="167">
        <v>0</v>
      </c>
      <c r="K460" s="93">
        <f>13.5*J460</f>
        <v>0</v>
      </c>
      <c r="L460" s="175">
        <v>1</v>
      </c>
      <c r="M460" s="176">
        <v>0</v>
      </c>
      <c r="N460" s="93">
        <f>13.5*M460</f>
        <v>0</v>
      </c>
      <c r="O460" s="184">
        <v>0</v>
      </c>
      <c r="P460" s="185">
        <v>0</v>
      </c>
      <c r="Q460" s="93">
        <f>13.5*P460</f>
        <v>0</v>
      </c>
      <c r="R460" s="190">
        <v>0</v>
      </c>
      <c r="S460" s="191">
        <v>0</v>
      </c>
      <c r="T460" s="93">
        <f>13.5*S460</f>
        <v>0</v>
      </c>
      <c r="U460" s="66">
        <f t="shared" si="124"/>
        <v>3</v>
      </c>
      <c r="V460" s="74">
        <f t="shared" si="124"/>
        <v>6</v>
      </c>
      <c r="W460" s="95">
        <f t="shared" si="124"/>
        <v>81</v>
      </c>
    </row>
    <row r="461" spans="1:23" s="68" customFormat="1" ht="15.75" x14ac:dyDescent="0.3">
      <c r="A461" s="84" t="s">
        <v>10</v>
      </c>
      <c r="B461" s="85" t="s">
        <v>97</v>
      </c>
      <c r="C461" s="132">
        <v>2</v>
      </c>
      <c r="D461" s="132">
        <v>3</v>
      </c>
      <c r="E461" s="93">
        <f>18.04*D461</f>
        <v>54.12</v>
      </c>
      <c r="F461" s="136">
        <v>3</v>
      </c>
      <c r="G461" s="136">
        <v>2</v>
      </c>
      <c r="H461" s="93">
        <f>18.04*G461</f>
        <v>36.08</v>
      </c>
      <c r="I461" s="166">
        <v>1</v>
      </c>
      <c r="J461" s="167">
        <v>2</v>
      </c>
      <c r="K461" s="93">
        <f>18.04*J461</f>
        <v>36.08</v>
      </c>
      <c r="L461" s="175">
        <v>2</v>
      </c>
      <c r="M461" s="176">
        <v>1</v>
      </c>
      <c r="N461" s="93">
        <f>18.04*M461</f>
        <v>18.04</v>
      </c>
      <c r="O461" s="184">
        <v>1</v>
      </c>
      <c r="P461" s="185">
        <v>3</v>
      </c>
      <c r="Q461" s="93">
        <f>18.04*P461</f>
        <v>54.12</v>
      </c>
      <c r="R461" s="190">
        <v>1</v>
      </c>
      <c r="S461" s="191">
        <v>1</v>
      </c>
      <c r="T461" s="93">
        <f>18.04*S461</f>
        <v>18.04</v>
      </c>
      <c r="U461" s="66">
        <f t="shared" si="124"/>
        <v>10</v>
      </c>
      <c r="V461" s="74">
        <f t="shared" si="124"/>
        <v>12</v>
      </c>
      <c r="W461" s="95">
        <f t="shared" si="124"/>
        <v>216.48</v>
      </c>
    </row>
    <row r="462" spans="1:23" s="68" customFormat="1" ht="15.75" x14ac:dyDescent="0.3">
      <c r="A462" s="84" t="s">
        <v>11</v>
      </c>
      <c r="B462" s="85" t="s">
        <v>33</v>
      </c>
      <c r="C462" s="132">
        <v>3</v>
      </c>
      <c r="D462" s="132">
        <v>4</v>
      </c>
      <c r="E462" s="93">
        <f>14.65*D462</f>
        <v>58.6</v>
      </c>
      <c r="F462" s="136">
        <v>4</v>
      </c>
      <c r="G462" s="136">
        <v>2</v>
      </c>
      <c r="H462" s="93">
        <f>14.65*G462</f>
        <v>29.3</v>
      </c>
      <c r="I462" s="166">
        <v>0</v>
      </c>
      <c r="J462" s="167">
        <v>2</v>
      </c>
      <c r="K462" s="93">
        <f>14.65*J462</f>
        <v>29.3</v>
      </c>
      <c r="L462" s="175">
        <v>0</v>
      </c>
      <c r="M462" s="176">
        <v>2</v>
      </c>
      <c r="N462" s="93">
        <f>14.65*M462</f>
        <v>29.3</v>
      </c>
      <c r="O462" s="184">
        <v>4</v>
      </c>
      <c r="P462" s="185">
        <v>1</v>
      </c>
      <c r="Q462" s="93">
        <f>14.65*P462</f>
        <v>14.65</v>
      </c>
      <c r="R462" s="190">
        <v>2</v>
      </c>
      <c r="S462" s="191">
        <v>3</v>
      </c>
      <c r="T462" s="93">
        <f>14.65*S462</f>
        <v>43.95</v>
      </c>
      <c r="U462" s="66">
        <f t="shared" si="124"/>
        <v>13</v>
      </c>
      <c r="V462" s="74">
        <f t="shared" si="124"/>
        <v>14</v>
      </c>
      <c r="W462" s="95">
        <f t="shared" si="124"/>
        <v>205.10000000000002</v>
      </c>
    </row>
    <row r="463" spans="1:23" s="68" customFormat="1" ht="15.75" x14ac:dyDescent="0.3">
      <c r="A463" s="84" t="s">
        <v>12</v>
      </c>
      <c r="B463" s="85" t="s">
        <v>27</v>
      </c>
      <c r="C463" s="132">
        <v>6</v>
      </c>
      <c r="D463" s="132">
        <v>2</v>
      </c>
      <c r="E463" s="93">
        <f>21.75*D463</f>
        <v>43.5</v>
      </c>
      <c r="F463" s="136">
        <v>4</v>
      </c>
      <c r="G463" s="136">
        <v>5</v>
      </c>
      <c r="H463" s="93">
        <f>21.75*G463</f>
        <v>108.75</v>
      </c>
      <c r="I463" s="166">
        <v>5</v>
      </c>
      <c r="J463" s="167">
        <v>6</v>
      </c>
      <c r="K463" s="93">
        <f>21.75*J463</f>
        <v>130.5</v>
      </c>
      <c r="L463" s="175">
        <v>0</v>
      </c>
      <c r="M463" s="176">
        <v>0</v>
      </c>
      <c r="N463" s="93">
        <f>21.75*M463</f>
        <v>0</v>
      </c>
      <c r="O463" s="184">
        <v>0</v>
      </c>
      <c r="P463" s="185">
        <v>1</v>
      </c>
      <c r="Q463" s="93">
        <f>21.75*P463</f>
        <v>21.75</v>
      </c>
      <c r="R463" s="190">
        <v>1</v>
      </c>
      <c r="S463" s="191">
        <v>4</v>
      </c>
      <c r="T463" s="93">
        <f>21.75*S463</f>
        <v>87</v>
      </c>
      <c r="U463" s="66">
        <f t="shared" si="124"/>
        <v>16</v>
      </c>
      <c r="V463" s="74">
        <f t="shared" si="124"/>
        <v>18</v>
      </c>
      <c r="W463" s="95">
        <f t="shared" si="124"/>
        <v>391.5</v>
      </c>
    </row>
    <row r="464" spans="1:23" s="68" customFormat="1" ht="15.75" x14ac:dyDescent="0.3">
      <c r="A464" s="84" t="s">
        <v>13</v>
      </c>
      <c r="B464" s="85" t="s">
        <v>31</v>
      </c>
      <c r="C464" s="132">
        <v>6</v>
      </c>
      <c r="D464" s="132">
        <v>0</v>
      </c>
      <c r="E464" s="93">
        <f>16.62*D464</f>
        <v>0</v>
      </c>
      <c r="F464" s="136">
        <v>0</v>
      </c>
      <c r="G464" s="136">
        <v>0</v>
      </c>
      <c r="H464" s="93">
        <f>16.62*G464</f>
        <v>0</v>
      </c>
      <c r="I464" s="166">
        <v>0</v>
      </c>
      <c r="J464" s="167">
        <v>3</v>
      </c>
      <c r="K464" s="93">
        <f>16.62*J464</f>
        <v>49.86</v>
      </c>
      <c r="L464" s="175">
        <v>3</v>
      </c>
      <c r="M464" s="176">
        <v>4</v>
      </c>
      <c r="N464" s="93">
        <f>16.62*M464</f>
        <v>66.48</v>
      </c>
      <c r="O464" s="184">
        <v>3</v>
      </c>
      <c r="P464" s="185">
        <v>2</v>
      </c>
      <c r="Q464" s="93">
        <f>16.62*P464</f>
        <v>33.24</v>
      </c>
      <c r="R464" s="190">
        <v>0</v>
      </c>
      <c r="S464" s="191">
        <v>3</v>
      </c>
      <c r="T464" s="93">
        <f>16.62*S464</f>
        <v>49.86</v>
      </c>
      <c r="U464" s="66">
        <f t="shared" si="124"/>
        <v>12</v>
      </c>
      <c r="V464" s="74">
        <f t="shared" si="124"/>
        <v>12</v>
      </c>
      <c r="W464" s="95">
        <f t="shared" si="124"/>
        <v>199.44</v>
      </c>
    </row>
    <row r="465" spans="1:23" s="68" customFormat="1" ht="15.75" x14ac:dyDescent="0.3">
      <c r="A465" s="84" t="s">
        <v>14</v>
      </c>
      <c r="B465" s="85" t="s">
        <v>32</v>
      </c>
      <c r="C465" s="132">
        <v>2</v>
      </c>
      <c r="D465" s="132">
        <v>3</v>
      </c>
      <c r="E465" s="93">
        <f>13.9*D465</f>
        <v>41.7</v>
      </c>
      <c r="F465" s="136">
        <v>1</v>
      </c>
      <c r="G465" s="136">
        <v>2</v>
      </c>
      <c r="H465" s="93">
        <f>13.9*G465</f>
        <v>27.8</v>
      </c>
      <c r="I465" s="166">
        <v>1</v>
      </c>
      <c r="J465" s="167">
        <v>5</v>
      </c>
      <c r="K465" s="93">
        <f>13.9*J465</f>
        <v>69.5</v>
      </c>
      <c r="L465" s="175">
        <v>5</v>
      </c>
      <c r="M465" s="176">
        <v>0</v>
      </c>
      <c r="N465" s="93">
        <f>13.9*M465</f>
        <v>0</v>
      </c>
      <c r="O465" s="184">
        <v>8</v>
      </c>
      <c r="P465" s="185">
        <v>5</v>
      </c>
      <c r="Q465" s="93">
        <f>13.9*P465</f>
        <v>69.5</v>
      </c>
      <c r="R465" s="190">
        <v>0</v>
      </c>
      <c r="S465" s="191">
        <v>0</v>
      </c>
      <c r="T465" s="93">
        <f>13.9*S465</f>
        <v>0</v>
      </c>
      <c r="U465" s="66">
        <f t="shared" si="124"/>
        <v>17</v>
      </c>
      <c r="V465" s="74">
        <f t="shared" si="124"/>
        <v>15</v>
      </c>
      <c r="W465" s="95">
        <f t="shared" si="124"/>
        <v>208.5</v>
      </c>
    </row>
    <row r="466" spans="1:23" s="68" customFormat="1" ht="15.75" x14ac:dyDescent="0.3">
      <c r="A466" s="84" t="s">
        <v>15</v>
      </c>
      <c r="B466" s="85" t="s">
        <v>98</v>
      </c>
      <c r="C466" s="132">
        <v>2</v>
      </c>
      <c r="D466" s="132">
        <v>2</v>
      </c>
      <c r="E466" s="93">
        <f>13.25*D466</f>
        <v>26.5</v>
      </c>
      <c r="F466" s="136">
        <v>0</v>
      </c>
      <c r="G466" s="136">
        <v>1</v>
      </c>
      <c r="H466" s="93">
        <f>13.25*G466</f>
        <v>13.25</v>
      </c>
      <c r="I466" s="166">
        <v>1</v>
      </c>
      <c r="J466" s="167">
        <v>2</v>
      </c>
      <c r="K466" s="93">
        <f>13.25*J466</f>
        <v>26.5</v>
      </c>
      <c r="L466" s="175">
        <v>1</v>
      </c>
      <c r="M466" s="176">
        <v>2</v>
      </c>
      <c r="N466" s="93">
        <f>13.25*M466</f>
        <v>26.5</v>
      </c>
      <c r="O466" s="184">
        <v>1</v>
      </c>
      <c r="P466" s="185">
        <v>1</v>
      </c>
      <c r="Q466" s="93">
        <f>13.25*P466</f>
        <v>13.25</v>
      </c>
      <c r="R466" s="190">
        <v>1</v>
      </c>
      <c r="S466" s="191">
        <v>1</v>
      </c>
      <c r="T466" s="93">
        <f>13.25*S466</f>
        <v>13.25</v>
      </c>
      <c r="U466" s="66">
        <f t="shared" si="124"/>
        <v>6</v>
      </c>
      <c r="V466" s="74">
        <f t="shared" si="124"/>
        <v>9</v>
      </c>
      <c r="W466" s="95">
        <f t="shared" si="124"/>
        <v>119.25</v>
      </c>
    </row>
    <row r="467" spans="1:23" s="68" customFormat="1" ht="15.75" x14ac:dyDescent="0.3">
      <c r="A467" s="84" t="s">
        <v>16</v>
      </c>
      <c r="B467" s="85" t="s">
        <v>99</v>
      </c>
      <c r="C467" s="132">
        <v>3</v>
      </c>
      <c r="D467" s="132">
        <v>4</v>
      </c>
      <c r="E467" s="93">
        <f>19.3*D467</f>
        <v>77.2</v>
      </c>
      <c r="F467" s="136">
        <v>3</v>
      </c>
      <c r="G467" s="136">
        <v>4</v>
      </c>
      <c r="H467" s="93">
        <f>19.3*G467</f>
        <v>77.2</v>
      </c>
      <c r="I467" s="166">
        <v>4</v>
      </c>
      <c r="J467" s="167">
        <v>3</v>
      </c>
      <c r="K467" s="93">
        <f>19.3*J467</f>
        <v>57.900000000000006</v>
      </c>
      <c r="L467" s="175">
        <v>5</v>
      </c>
      <c r="M467" s="176">
        <v>4</v>
      </c>
      <c r="N467" s="93">
        <f>19.3*M467</f>
        <v>77.2</v>
      </c>
      <c r="O467" s="184">
        <v>1</v>
      </c>
      <c r="P467" s="185">
        <v>5</v>
      </c>
      <c r="Q467" s="93">
        <f>19.3*P467</f>
        <v>96.5</v>
      </c>
      <c r="R467" s="190">
        <v>0</v>
      </c>
      <c r="S467" s="191">
        <v>1</v>
      </c>
      <c r="T467" s="93">
        <f>19.3*S467</f>
        <v>19.3</v>
      </c>
      <c r="U467" s="66">
        <f t="shared" si="124"/>
        <v>16</v>
      </c>
      <c r="V467" s="74">
        <f t="shared" si="124"/>
        <v>21</v>
      </c>
      <c r="W467" s="95">
        <f t="shared" si="124"/>
        <v>405.3</v>
      </c>
    </row>
    <row r="468" spans="1:23" s="68" customFormat="1" ht="15.75" x14ac:dyDescent="0.3">
      <c r="A468" s="84" t="s">
        <v>17</v>
      </c>
      <c r="B468" s="85" t="s">
        <v>26</v>
      </c>
      <c r="C468" s="132">
        <v>2</v>
      </c>
      <c r="D468" s="132">
        <v>3</v>
      </c>
      <c r="E468" s="93">
        <f>20.03*D468</f>
        <v>60.09</v>
      </c>
      <c r="F468" s="136">
        <v>1</v>
      </c>
      <c r="G468" s="136">
        <v>5</v>
      </c>
      <c r="H468" s="93">
        <f>20.03*G468</f>
        <v>100.15</v>
      </c>
      <c r="I468" s="166">
        <v>2</v>
      </c>
      <c r="J468" s="167">
        <v>2</v>
      </c>
      <c r="K468" s="93">
        <f>20.03*J468</f>
        <v>40.06</v>
      </c>
      <c r="L468" s="175">
        <v>5</v>
      </c>
      <c r="M468" s="176">
        <v>4</v>
      </c>
      <c r="N468" s="93">
        <f>20.03*M468</f>
        <v>80.12</v>
      </c>
      <c r="O468" s="184">
        <v>2</v>
      </c>
      <c r="P468" s="185">
        <v>4</v>
      </c>
      <c r="Q468" s="93">
        <f>20.03*P468</f>
        <v>80.12</v>
      </c>
      <c r="R468" s="190">
        <v>3</v>
      </c>
      <c r="S468" s="191">
        <v>3</v>
      </c>
      <c r="T468" s="93">
        <f>20.03*S468</f>
        <v>60.09</v>
      </c>
      <c r="U468" s="66">
        <f t="shared" si="124"/>
        <v>15</v>
      </c>
      <c r="V468" s="74">
        <f t="shared" si="124"/>
        <v>21</v>
      </c>
      <c r="W468" s="95">
        <f t="shared" si="124"/>
        <v>420.63</v>
      </c>
    </row>
    <row r="469" spans="1:23" s="68" customFormat="1" ht="15.75" x14ac:dyDescent="0.3">
      <c r="A469" s="84" t="s">
        <v>18</v>
      </c>
      <c r="B469" s="85" t="s">
        <v>104</v>
      </c>
      <c r="C469" s="132">
        <v>4</v>
      </c>
      <c r="D469" s="132">
        <v>5</v>
      </c>
      <c r="E469" s="93">
        <f>15.48*D469</f>
        <v>77.400000000000006</v>
      </c>
      <c r="F469" s="136">
        <v>4</v>
      </c>
      <c r="G469" s="136">
        <v>5</v>
      </c>
      <c r="H469" s="93">
        <f>15.48*G469</f>
        <v>77.400000000000006</v>
      </c>
      <c r="I469" s="166">
        <v>6</v>
      </c>
      <c r="J469" s="167">
        <v>5</v>
      </c>
      <c r="K469" s="93">
        <f>15.48*J469</f>
        <v>77.400000000000006</v>
      </c>
      <c r="L469" s="175">
        <v>3</v>
      </c>
      <c r="M469" s="176">
        <v>4</v>
      </c>
      <c r="N469" s="93">
        <f>15.48*M469</f>
        <v>61.92</v>
      </c>
      <c r="O469" s="184">
        <v>6</v>
      </c>
      <c r="P469" s="185">
        <v>5</v>
      </c>
      <c r="Q469" s="93">
        <f>15.48*P469</f>
        <v>77.400000000000006</v>
      </c>
      <c r="R469" s="190">
        <v>4</v>
      </c>
      <c r="S469" s="191">
        <v>6</v>
      </c>
      <c r="T469" s="93">
        <f>15.48*S469</f>
        <v>92.88</v>
      </c>
      <c r="U469" s="66">
        <f t="shared" si="124"/>
        <v>27</v>
      </c>
      <c r="V469" s="74">
        <f t="shared" si="124"/>
        <v>30</v>
      </c>
      <c r="W469" s="95">
        <f t="shared" si="124"/>
        <v>464.4</v>
      </c>
    </row>
    <row r="470" spans="1:23" s="68" customFormat="1" ht="15.75" x14ac:dyDescent="0.3">
      <c r="A470" s="84" t="s">
        <v>19</v>
      </c>
      <c r="B470" s="85" t="s">
        <v>34</v>
      </c>
      <c r="C470" s="132">
        <v>3</v>
      </c>
      <c r="D470" s="132">
        <v>2</v>
      </c>
      <c r="E470" s="93">
        <f>13.95*D470</f>
        <v>27.9</v>
      </c>
      <c r="F470" s="136">
        <v>2</v>
      </c>
      <c r="G470" s="136">
        <v>2</v>
      </c>
      <c r="H470" s="93">
        <f>13.95*G470</f>
        <v>27.9</v>
      </c>
      <c r="I470" s="166">
        <v>1</v>
      </c>
      <c r="J470" s="167">
        <v>2</v>
      </c>
      <c r="K470" s="93">
        <f>13.95*J470</f>
        <v>27.9</v>
      </c>
      <c r="L470" s="175">
        <v>1</v>
      </c>
      <c r="M470" s="176">
        <v>2</v>
      </c>
      <c r="N470" s="93">
        <f>13.95*M470</f>
        <v>27.9</v>
      </c>
      <c r="O470" s="184">
        <v>2</v>
      </c>
      <c r="P470" s="185">
        <v>2</v>
      </c>
      <c r="Q470" s="93">
        <f>13.95*P470</f>
        <v>27.9</v>
      </c>
      <c r="R470" s="190">
        <v>2</v>
      </c>
      <c r="S470" s="191">
        <v>2</v>
      </c>
      <c r="T470" s="93">
        <f>13.95*S470</f>
        <v>27.9</v>
      </c>
      <c r="U470" s="66">
        <f t="shared" si="124"/>
        <v>11</v>
      </c>
      <c r="V470" s="74">
        <f t="shared" si="124"/>
        <v>12</v>
      </c>
      <c r="W470" s="95">
        <f t="shared" si="124"/>
        <v>167.4</v>
      </c>
    </row>
    <row r="471" spans="1:23" s="68" customFormat="1" ht="15.75" x14ac:dyDescent="0.3">
      <c r="A471" s="84" t="s">
        <v>20</v>
      </c>
      <c r="B471" s="85" t="s">
        <v>37</v>
      </c>
      <c r="C471" s="132">
        <v>2</v>
      </c>
      <c r="D471" s="132">
        <v>4</v>
      </c>
      <c r="E471" s="93">
        <f>16.69*D471</f>
        <v>66.760000000000005</v>
      </c>
      <c r="F471" s="136">
        <v>1</v>
      </c>
      <c r="G471" s="136">
        <v>2</v>
      </c>
      <c r="H471" s="93">
        <f>16.69*G471</f>
        <v>33.380000000000003</v>
      </c>
      <c r="I471" s="166">
        <v>1</v>
      </c>
      <c r="J471" s="167">
        <v>2</v>
      </c>
      <c r="K471" s="93">
        <f>16.69*J471</f>
        <v>33.380000000000003</v>
      </c>
      <c r="L471" s="175">
        <v>3</v>
      </c>
      <c r="M471" s="176">
        <v>5</v>
      </c>
      <c r="N471" s="93">
        <f>16.69*M471</f>
        <v>83.45</v>
      </c>
      <c r="O471" s="184">
        <v>5</v>
      </c>
      <c r="P471" s="185">
        <v>6</v>
      </c>
      <c r="Q471" s="93">
        <f>16.69*P471</f>
        <v>100.14000000000001</v>
      </c>
      <c r="R471" s="190">
        <v>4</v>
      </c>
      <c r="S471" s="191">
        <v>5</v>
      </c>
      <c r="T471" s="93">
        <f>16.69*S471</f>
        <v>83.45</v>
      </c>
      <c r="U471" s="66">
        <f t="shared" si="124"/>
        <v>16</v>
      </c>
      <c r="V471" s="74">
        <f t="shared" si="124"/>
        <v>24</v>
      </c>
      <c r="W471" s="95">
        <f t="shared" si="124"/>
        <v>400.56</v>
      </c>
    </row>
    <row r="472" spans="1:23" s="68" customFormat="1" ht="15.75" x14ac:dyDescent="0.3">
      <c r="A472" s="84" t="s">
        <v>21</v>
      </c>
      <c r="B472" s="85" t="s">
        <v>28</v>
      </c>
      <c r="C472" s="132">
        <v>2</v>
      </c>
      <c r="D472" s="132">
        <v>1</v>
      </c>
      <c r="E472" s="93">
        <f>14*D472</f>
        <v>14</v>
      </c>
      <c r="F472" s="136">
        <v>3</v>
      </c>
      <c r="G472" s="136">
        <v>1</v>
      </c>
      <c r="H472" s="93">
        <f>14*G472</f>
        <v>14</v>
      </c>
      <c r="I472" s="166">
        <v>2</v>
      </c>
      <c r="J472" s="167">
        <v>1</v>
      </c>
      <c r="K472" s="93">
        <f>14*J472</f>
        <v>14</v>
      </c>
      <c r="L472" s="175">
        <v>1</v>
      </c>
      <c r="M472" s="176">
        <v>2</v>
      </c>
      <c r="N472" s="93">
        <f>14*M472</f>
        <v>28</v>
      </c>
      <c r="O472" s="184">
        <v>1</v>
      </c>
      <c r="P472" s="185">
        <v>1</v>
      </c>
      <c r="Q472" s="93">
        <f>14*P472</f>
        <v>14</v>
      </c>
      <c r="R472" s="190">
        <v>1</v>
      </c>
      <c r="S472" s="191">
        <v>0</v>
      </c>
      <c r="T472" s="93">
        <f>14*S472</f>
        <v>0</v>
      </c>
      <c r="U472" s="66">
        <f t="shared" si="124"/>
        <v>10</v>
      </c>
      <c r="V472" s="74">
        <f t="shared" si="124"/>
        <v>6</v>
      </c>
      <c r="W472" s="95">
        <f t="shared" si="124"/>
        <v>84</v>
      </c>
    </row>
    <row r="473" spans="1:23" s="68" customFormat="1" ht="15.75" x14ac:dyDescent="0.3">
      <c r="A473" s="86">
        <v>20</v>
      </c>
      <c r="B473" s="85" t="s">
        <v>25</v>
      </c>
      <c r="C473" s="132">
        <v>6</v>
      </c>
      <c r="D473" s="132">
        <v>6</v>
      </c>
      <c r="E473" s="93">
        <f>22.08*D473</f>
        <v>132.47999999999999</v>
      </c>
      <c r="F473" s="136">
        <v>5</v>
      </c>
      <c r="G473" s="136">
        <v>7</v>
      </c>
      <c r="H473" s="93">
        <f>22.08*G473</f>
        <v>154.56</v>
      </c>
      <c r="I473" s="166">
        <v>5</v>
      </c>
      <c r="J473" s="167">
        <v>10</v>
      </c>
      <c r="K473" s="93">
        <f>22.08*J473</f>
        <v>220.79999999999998</v>
      </c>
      <c r="L473" s="175">
        <v>2</v>
      </c>
      <c r="M473" s="176">
        <v>8</v>
      </c>
      <c r="N473" s="93">
        <f>22.08*M473</f>
        <v>176.64</v>
      </c>
      <c r="O473" s="184">
        <v>2</v>
      </c>
      <c r="P473" s="185">
        <v>3</v>
      </c>
      <c r="Q473" s="93">
        <f>22.08*P473</f>
        <v>66.239999999999995</v>
      </c>
      <c r="R473" s="190">
        <v>4</v>
      </c>
      <c r="S473" s="191">
        <v>3</v>
      </c>
      <c r="T473" s="93">
        <f>22.08*S473</f>
        <v>66.239999999999995</v>
      </c>
      <c r="U473" s="66">
        <f t="shared" si="124"/>
        <v>24</v>
      </c>
      <c r="V473" s="74">
        <f t="shared" si="124"/>
        <v>37</v>
      </c>
      <c r="W473" s="95">
        <f t="shared" si="124"/>
        <v>816.95999999999992</v>
      </c>
    </row>
    <row r="474" spans="1:23" s="68" customFormat="1" ht="16.5" thickBot="1" x14ac:dyDescent="0.35">
      <c r="A474" s="86">
        <v>21</v>
      </c>
      <c r="B474" s="85" t="s">
        <v>39</v>
      </c>
      <c r="C474" s="132">
        <v>2</v>
      </c>
      <c r="D474" s="132">
        <v>2</v>
      </c>
      <c r="E474" s="93">
        <f>14.62*D474</f>
        <v>29.24</v>
      </c>
      <c r="F474" s="136">
        <v>1</v>
      </c>
      <c r="G474" s="136">
        <v>2</v>
      </c>
      <c r="H474" s="93">
        <f>14.62*G474</f>
        <v>29.24</v>
      </c>
      <c r="I474" s="166">
        <v>1</v>
      </c>
      <c r="J474" s="167">
        <v>2</v>
      </c>
      <c r="K474" s="93">
        <f>14.62*J474</f>
        <v>29.24</v>
      </c>
      <c r="L474" s="175">
        <v>0</v>
      </c>
      <c r="M474" s="176">
        <v>2</v>
      </c>
      <c r="N474" s="93">
        <f>14.62*M474</f>
        <v>29.24</v>
      </c>
      <c r="O474" s="184">
        <v>3</v>
      </c>
      <c r="P474" s="185">
        <v>1</v>
      </c>
      <c r="Q474" s="93">
        <f>14.62*P474</f>
        <v>14.62</v>
      </c>
      <c r="R474" s="190">
        <v>1</v>
      </c>
      <c r="S474" s="191">
        <v>2</v>
      </c>
      <c r="T474" s="93">
        <f>14.62*S474</f>
        <v>29.24</v>
      </c>
      <c r="U474" s="66">
        <f t="shared" si="124"/>
        <v>8</v>
      </c>
      <c r="V474" s="74">
        <f t="shared" si="124"/>
        <v>11</v>
      </c>
      <c r="W474" s="95">
        <f t="shared" si="124"/>
        <v>160.82</v>
      </c>
    </row>
    <row r="475" spans="1:23" ht="17.25" thickTop="1" thickBot="1" x14ac:dyDescent="0.35">
      <c r="A475" s="3"/>
      <c r="B475" s="23" t="s">
        <v>57</v>
      </c>
      <c r="C475" s="28">
        <f t="shared" ref="C475:W475" si="125">SUM(C454:C474)</f>
        <v>53</v>
      </c>
      <c r="D475" s="15">
        <f t="shared" si="125"/>
        <v>50</v>
      </c>
      <c r="E475" s="23">
        <f t="shared" si="125"/>
        <v>852.68999999999994</v>
      </c>
      <c r="F475" s="28">
        <f t="shared" si="125"/>
        <v>41</v>
      </c>
      <c r="G475" s="15">
        <f t="shared" si="125"/>
        <v>56</v>
      </c>
      <c r="H475" s="16">
        <f t="shared" si="125"/>
        <v>963.01</v>
      </c>
      <c r="I475" s="70">
        <f t="shared" si="125"/>
        <v>42</v>
      </c>
      <c r="J475" s="15">
        <f t="shared" si="125"/>
        <v>59</v>
      </c>
      <c r="K475" s="23">
        <f t="shared" si="125"/>
        <v>1053.72</v>
      </c>
      <c r="L475" s="28">
        <f t="shared" si="125"/>
        <v>40</v>
      </c>
      <c r="M475" s="15">
        <f t="shared" si="125"/>
        <v>50</v>
      </c>
      <c r="N475" s="16">
        <f t="shared" si="125"/>
        <v>882.64</v>
      </c>
      <c r="O475" s="70">
        <f t="shared" si="125"/>
        <v>44</v>
      </c>
      <c r="P475" s="73">
        <f t="shared" si="125"/>
        <v>46</v>
      </c>
      <c r="Q475" s="91">
        <f t="shared" si="125"/>
        <v>782.48</v>
      </c>
      <c r="R475" s="60">
        <f t="shared" si="125"/>
        <v>34</v>
      </c>
      <c r="S475" s="73">
        <f t="shared" si="125"/>
        <v>41</v>
      </c>
      <c r="T475" s="23">
        <f t="shared" si="125"/>
        <v>712.95</v>
      </c>
      <c r="U475" s="28">
        <f t="shared" si="125"/>
        <v>254</v>
      </c>
      <c r="V475" s="15">
        <f t="shared" si="125"/>
        <v>302</v>
      </c>
      <c r="W475" s="16">
        <f t="shared" si="125"/>
        <v>5247.4900000000007</v>
      </c>
    </row>
    <row r="476" spans="1:23" ht="16.5" thickTop="1" thickBot="1" x14ac:dyDescent="0.3">
      <c r="A476" s="17"/>
      <c r="B476" s="24" t="s">
        <v>58</v>
      </c>
      <c r="C476" s="17">
        <f>C475</f>
        <v>53</v>
      </c>
      <c r="D476" s="18">
        <f>D475</f>
        <v>50</v>
      </c>
      <c r="E476" s="24">
        <f>E475</f>
        <v>852.68999999999994</v>
      </c>
      <c r="F476" s="17">
        <f t="shared" ref="F476:T476" si="126">C476+F475</f>
        <v>94</v>
      </c>
      <c r="G476" s="18">
        <f t="shared" si="126"/>
        <v>106</v>
      </c>
      <c r="H476" s="19">
        <f t="shared" si="126"/>
        <v>1815.6999999999998</v>
      </c>
      <c r="I476" s="61">
        <f t="shared" si="126"/>
        <v>136</v>
      </c>
      <c r="J476" s="18">
        <f t="shared" si="126"/>
        <v>165</v>
      </c>
      <c r="K476" s="19">
        <f t="shared" si="126"/>
        <v>2869.42</v>
      </c>
      <c r="L476" s="17">
        <f t="shared" si="126"/>
        <v>176</v>
      </c>
      <c r="M476" s="18">
        <f t="shared" si="126"/>
        <v>215</v>
      </c>
      <c r="N476" s="19">
        <f t="shared" si="126"/>
        <v>3752.06</v>
      </c>
      <c r="O476" s="61">
        <f t="shared" si="126"/>
        <v>220</v>
      </c>
      <c r="P476" s="79">
        <f t="shared" si="126"/>
        <v>261</v>
      </c>
      <c r="Q476" s="101">
        <f t="shared" si="126"/>
        <v>4534.54</v>
      </c>
      <c r="R476" s="61">
        <f t="shared" si="126"/>
        <v>254</v>
      </c>
      <c r="S476" s="79">
        <f t="shared" si="126"/>
        <v>302</v>
      </c>
      <c r="T476" s="24">
        <f t="shared" si="126"/>
        <v>5247.49</v>
      </c>
      <c r="U476" s="17"/>
      <c r="V476" s="18"/>
      <c r="W476" s="19"/>
    </row>
    <row r="477" spans="1:23" ht="16.5" thickTop="1" x14ac:dyDescent="0.3">
      <c r="A477" s="2"/>
      <c r="B477" s="2" t="s">
        <v>52</v>
      </c>
      <c r="C477" s="2" t="s">
        <v>53</v>
      </c>
      <c r="D477" s="2"/>
      <c r="E477" s="2"/>
      <c r="F477" s="2"/>
      <c r="G477" s="2"/>
      <c r="H477" s="2"/>
      <c r="I477" s="62"/>
      <c r="J477" s="2"/>
      <c r="K477" s="2"/>
      <c r="L477" s="2"/>
      <c r="M477" s="2"/>
      <c r="N477" s="2"/>
      <c r="O477" s="62"/>
      <c r="P477" s="62"/>
      <c r="Q477" s="62"/>
      <c r="R477" s="62"/>
      <c r="S477" s="62"/>
      <c r="T477" s="2"/>
      <c r="U477" s="2"/>
      <c r="V477" s="2"/>
      <c r="W477" s="2"/>
    </row>
    <row r="478" spans="1:23" ht="15.75" x14ac:dyDescent="0.3">
      <c r="A478" s="2"/>
      <c r="B478" s="2"/>
      <c r="C478" s="2" t="s">
        <v>54</v>
      </c>
      <c r="D478" s="2"/>
      <c r="E478" s="2"/>
      <c r="F478" s="2"/>
      <c r="G478" s="2"/>
      <c r="H478" s="2"/>
      <c r="I478" s="62"/>
      <c r="J478" s="2"/>
      <c r="K478" s="2"/>
      <c r="L478" s="2"/>
      <c r="M478" s="2"/>
      <c r="N478" s="2"/>
      <c r="O478" s="62"/>
      <c r="P478" s="62"/>
      <c r="Q478" s="62"/>
      <c r="R478" s="62"/>
      <c r="S478" s="62"/>
      <c r="T478" s="2"/>
      <c r="U478" s="2"/>
      <c r="V478" s="2"/>
      <c r="W478" s="2"/>
    </row>
    <row r="479" spans="1:23" ht="15.75" x14ac:dyDescent="0.3">
      <c r="A479" s="2"/>
      <c r="B479" s="2"/>
      <c r="C479" s="2" t="s">
        <v>105</v>
      </c>
      <c r="D479" s="2"/>
      <c r="E479" s="2"/>
      <c r="F479" s="2"/>
      <c r="G479" s="2"/>
      <c r="H479" s="2"/>
      <c r="I479" s="62"/>
      <c r="J479" s="2"/>
      <c r="K479" s="2"/>
      <c r="L479" s="2"/>
      <c r="M479" s="2"/>
      <c r="N479" s="2"/>
      <c r="O479" s="62"/>
      <c r="P479" s="62"/>
      <c r="Q479" s="62"/>
      <c r="R479" s="62"/>
      <c r="S479" s="62"/>
      <c r="T479" s="2"/>
      <c r="U479" s="2"/>
      <c r="V479" s="2"/>
      <c r="W479" s="2"/>
    </row>
    <row r="480" spans="1:23" ht="15.75" x14ac:dyDescent="0.3">
      <c r="A480" s="282"/>
      <c r="B480" s="283"/>
      <c r="C480" s="283"/>
      <c r="D480" s="283"/>
      <c r="E480" s="283"/>
      <c r="F480" s="283"/>
      <c r="G480" s="283"/>
      <c r="H480" s="283"/>
      <c r="I480" s="283"/>
      <c r="J480" s="283"/>
      <c r="K480" s="283"/>
      <c r="L480" s="283"/>
      <c r="M480" s="283"/>
      <c r="N480" s="283"/>
      <c r="O480" s="283"/>
      <c r="P480" s="283"/>
      <c r="Q480" s="283"/>
      <c r="R480" s="283"/>
      <c r="S480" s="283"/>
      <c r="T480" s="283"/>
      <c r="U480" s="283"/>
      <c r="V480" s="283"/>
      <c r="W480" s="283"/>
    </row>
    <row r="481" spans="1:23" ht="16.5" thickBot="1" x14ac:dyDescent="0.35">
      <c r="A481" s="2"/>
      <c r="B481" s="1" t="s">
        <v>55</v>
      </c>
      <c r="C481" s="1" t="s">
        <v>93</v>
      </c>
      <c r="D481" s="2"/>
      <c r="E481" s="2"/>
      <c r="F481" s="2"/>
      <c r="G481" s="2"/>
      <c r="H481" s="2"/>
      <c r="I481" s="62"/>
      <c r="J481" s="2"/>
      <c r="K481" s="2"/>
      <c r="L481" s="2"/>
      <c r="M481" s="2"/>
      <c r="N481" s="2"/>
      <c r="O481" s="62"/>
      <c r="P481" s="62"/>
      <c r="Q481" s="62"/>
      <c r="R481" s="62"/>
      <c r="S481" s="62"/>
      <c r="T481" s="2"/>
      <c r="U481" s="2"/>
      <c r="V481" s="2"/>
      <c r="W481" s="2"/>
    </row>
    <row r="482" spans="1:23" ht="16.5" thickTop="1" x14ac:dyDescent="0.3">
      <c r="A482" s="262" t="s">
        <v>0</v>
      </c>
      <c r="B482" s="265" t="s">
        <v>1</v>
      </c>
      <c r="C482" s="268" t="s">
        <v>40</v>
      </c>
      <c r="D482" s="269"/>
      <c r="E482" s="269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70"/>
      <c r="U482" s="271" t="s">
        <v>61</v>
      </c>
      <c r="V482" s="271"/>
      <c r="W482" s="272"/>
    </row>
    <row r="483" spans="1:23" ht="15.75" x14ac:dyDescent="0.3">
      <c r="A483" s="263"/>
      <c r="B483" s="266"/>
      <c r="C483" s="259" t="s">
        <v>62</v>
      </c>
      <c r="D483" s="275"/>
      <c r="E483" s="275"/>
      <c r="F483" s="255" t="s">
        <v>63</v>
      </c>
      <c r="G483" s="256"/>
      <c r="H483" s="257"/>
      <c r="I483" s="256" t="s">
        <v>64</v>
      </c>
      <c r="J483" s="256"/>
      <c r="K483" s="256"/>
      <c r="L483" s="255" t="s">
        <v>65</v>
      </c>
      <c r="M483" s="256"/>
      <c r="N483" s="257"/>
      <c r="O483" s="276" t="s">
        <v>66</v>
      </c>
      <c r="P483" s="276"/>
      <c r="Q483" s="276"/>
      <c r="R483" s="255" t="s">
        <v>67</v>
      </c>
      <c r="S483" s="256"/>
      <c r="T483" s="257"/>
      <c r="U483" s="273"/>
      <c r="V483" s="273"/>
      <c r="W483" s="274"/>
    </row>
    <row r="484" spans="1:23" ht="16.5" thickBot="1" x14ac:dyDescent="0.35">
      <c r="A484" s="264"/>
      <c r="B484" s="267"/>
      <c r="C484" s="43" t="s">
        <v>47</v>
      </c>
      <c r="D484" s="44" t="s">
        <v>48</v>
      </c>
      <c r="E484" s="45" t="s">
        <v>103</v>
      </c>
      <c r="F484" s="43" t="s">
        <v>47</v>
      </c>
      <c r="G484" s="44" t="s">
        <v>48</v>
      </c>
      <c r="H484" s="45" t="s">
        <v>103</v>
      </c>
      <c r="I484" s="55" t="s">
        <v>47</v>
      </c>
      <c r="J484" s="44" t="s">
        <v>48</v>
      </c>
      <c r="K484" s="45" t="s">
        <v>103</v>
      </c>
      <c r="L484" s="43" t="s">
        <v>47</v>
      </c>
      <c r="M484" s="44" t="s">
        <v>48</v>
      </c>
      <c r="N484" s="45" t="s">
        <v>103</v>
      </c>
      <c r="O484" s="55" t="s">
        <v>47</v>
      </c>
      <c r="P484" s="75" t="s">
        <v>48</v>
      </c>
      <c r="Q484" s="99" t="s">
        <v>103</v>
      </c>
      <c r="R484" s="55" t="s">
        <v>47</v>
      </c>
      <c r="S484" s="75" t="s">
        <v>48</v>
      </c>
      <c r="T484" s="45" t="s">
        <v>103</v>
      </c>
      <c r="U484" s="43" t="s">
        <v>47</v>
      </c>
      <c r="V484" s="44" t="s">
        <v>48</v>
      </c>
      <c r="W484" s="45" t="s">
        <v>103</v>
      </c>
    </row>
    <row r="485" spans="1:23" ht="17.25" thickTop="1" thickBot="1" x14ac:dyDescent="0.35">
      <c r="A485" s="3" t="s">
        <v>3</v>
      </c>
      <c r="B485" s="20" t="s">
        <v>4</v>
      </c>
      <c r="C485" s="3" t="s">
        <v>68</v>
      </c>
      <c r="D485" s="4" t="s">
        <v>69</v>
      </c>
      <c r="E485" s="5" t="s">
        <v>70</v>
      </c>
      <c r="F485" s="3" t="s">
        <v>71</v>
      </c>
      <c r="G485" s="4" t="s">
        <v>72</v>
      </c>
      <c r="H485" s="5" t="s">
        <v>73</v>
      </c>
      <c r="I485" s="56" t="s">
        <v>74</v>
      </c>
      <c r="J485" s="4" t="s">
        <v>75</v>
      </c>
      <c r="K485" s="5" t="s">
        <v>76</v>
      </c>
      <c r="L485" s="3" t="s">
        <v>77</v>
      </c>
      <c r="M485" s="4" t="s">
        <v>78</v>
      </c>
      <c r="N485" s="5" t="s">
        <v>79</v>
      </c>
      <c r="O485" s="56" t="s">
        <v>80</v>
      </c>
      <c r="P485" s="76" t="s">
        <v>81</v>
      </c>
      <c r="Q485" s="103" t="s">
        <v>82</v>
      </c>
      <c r="R485" s="56" t="s">
        <v>83</v>
      </c>
      <c r="S485" s="76" t="s">
        <v>84</v>
      </c>
      <c r="T485" s="5" t="s">
        <v>85</v>
      </c>
      <c r="U485" s="3" t="s">
        <v>86</v>
      </c>
      <c r="V485" s="4" t="s">
        <v>87</v>
      </c>
      <c r="W485" s="5" t="s">
        <v>88</v>
      </c>
    </row>
    <row r="486" spans="1:23" ht="16.5" thickTop="1" x14ac:dyDescent="0.3">
      <c r="A486" s="6" t="s">
        <v>3</v>
      </c>
      <c r="B486" s="21" t="s">
        <v>23</v>
      </c>
      <c r="C486" s="198">
        <v>0</v>
      </c>
      <c r="D486" s="199">
        <v>0</v>
      </c>
      <c r="E486" s="12">
        <f>22.7*D486</f>
        <v>0</v>
      </c>
      <c r="F486" s="206">
        <v>2</v>
      </c>
      <c r="G486" s="207">
        <v>3</v>
      </c>
      <c r="H486" s="12">
        <f>22.7*G486</f>
        <v>68.099999999999994</v>
      </c>
      <c r="I486" s="134"/>
      <c r="J486" s="135"/>
      <c r="K486" s="12">
        <f>22.7*J486</f>
        <v>0</v>
      </c>
      <c r="L486" s="7"/>
      <c r="M486" s="7"/>
      <c r="N486" s="12">
        <f>22.7*M486</f>
        <v>0</v>
      </c>
      <c r="O486" s="108"/>
      <c r="P486" s="108"/>
      <c r="Q486" s="93">
        <f>22.7*P486</f>
        <v>0</v>
      </c>
      <c r="R486" s="112"/>
      <c r="S486" s="112"/>
      <c r="T486" s="12">
        <f>22.7*S486</f>
        <v>0</v>
      </c>
      <c r="U486" s="30">
        <f t="shared" ref="U486:U506" si="127">U454+C486+F486+I486+L486+O486+R486</f>
        <v>11</v>
      </c>
      <c r="V486" s="30">
        <f t="shared" ref="V486:V506" si="128">V454+D486+G486+J486+M486+P486+S486</f>
        <v>12</v>
      </c>
      <c r="W486" s="35">
        <f t="shared" ref="W486:W506" si="129">W454+E486+H486+K486+N486+Q486+T486</f>
        <v>272.39999999999998</v>
      </c>
    </row>
    <row r="487" spans="1:23" ht="15.75" x14ac:dyDescent="0.3">
      <c r="A487" s="8" t="s">
        <v>4</v>
      </c>
      <c r="B487" s="22" t="s">
        <v>29</v>
      </c>
      <c r="C487" s="198">
        <v>0</v>
      </c>
      <c r="D487" s="199">
        <v>2</v>
      </c>
      <c r="E487" s="12">
        <f>13.6*D487</f>
        <v>27.2</v>
      </c>
      <c r="F487" s="206">
        <v>2</v>
      </c>
      <c r="G487" s="207">
        <v>0</v>
      </c>
      <c r="H487" s="12">
        <f>13.6*G487</f>
        <v>0</v>
      </c>
      <c r="I487" s="134"/>
      <c r="J487" s="135"/>
      <c r="K487" s="12">
        <f>13.6*J487</f>
        <v>0</v>
      </c>
      <c r="L487" s="7"/>
      <c r="M487" s="7"/>
      <c r="N487" s="12">
        <f>13.6*M487</f>
        <v>0</v>
      </c>
      <c r="O487" s="108"/>
      <c r="P487" s="108"/>
      <c r="Q487" s="93">
        <f>13.6*P487</f>
        <v>0</v>
      </c>
      <c r="R487" s="112"/>
      <c r="S487" s="112"/>
      <c r="T487" s="12">
        <f>13.6*S487</f>
        <v>0</v>
      </c>
      <c r="U487" s="30">
        <f t="shared" si="127"/>
        <v>14</v>
      </c>
      <c r="V487" s="30">
        <f t="shared" si="128"/>
        <v>14</v>
      </c>
      <c r="W487" s="35">
        <f t="shared" si="129"/>
        <v>190.39999999999998</v>
      </c>
    </row>
    <row r="488" spans="1:23" ht="15.75" x14ac:dyDescent="0.3">
      <c r="A488" s="8" t="s">
        <v>5</v>
      </c>
      <c r="B488" s="22" t="s">
        <v>30</v>
      </c>
      <c r="C488" s="198">
        <v>0</v>
      </c>
      <c r="D488" s="199">
        <v>0</v>
      </c>
      <c r="E488" s="12">
        <f>13.88*D488</f>
        <v>0</v>
      </c>
      <c r="F488" s="206">
        <v>1</v>
      </c>
      <c r="G488" s="207">
        <v>0</v>
      </c>
      <c r="H488" s="12">
        <f>13.88*G488</f>
        <v>0</v>
      </c>
      <c r="I488" s="134"/>
      <c r="J488" s="135"/>
      <c r="K488" s="12">
        <f>13.88*J488</f>
        <v>0</v>
      </c>
      <c r="L488" s="7"/>
      <c r="M488" s="7"/>
      <c r="N488" s="12">
        <f>13.88*M488</f>
        <v>0</v>
      </c>
      <c r="O488" s="108"/>
      <c r="P488" s="108"/>
      <c r="Q488" s="93">
        <f>13.88*P488</f>
        <v>0</v>
      </c>
      <c r="R488" s="112"/>
      <c r="S488" s="112"/>
      <c r="T488" s="12">
        <f>13.88*S488</f>
        <v>0</v>
      </c>
      <c r="U488" s="30">
        <f t="shared" si="127"/>
        <v>4</v>
      </c>
      <c r="V488" s="30">
        <f t="shared" si="128"/>
        <v>0</v>
      </c>
      <c r="W488" s="35">
        <f t="shared" si="129"/>
        <v>0</v>
      </c>
    </row>
    <row r="489" spans="1:23" ht="15.75" x14ac:dyDescent="0.3">
      <c r="A489" s="8" t="s">
        <v>6</v>
      </c>
      <c r="B489" s="22" t="s">
        <v>38</v>
      </c>
      <c r="C489" s="198">
        <v>0</v>
      </c>
      <c r="D489" s="199">
        <v>1</v>
      </c>
      <c r="E489" s="12">
        <f>13.75*D489</f>
        <v>13.75</v>
      </c>
      <c r="F489" s="206">
        <v>1</v>
      </c>
      <c r="G489" s="207">
        <v>1</v>
      </c>
      <c r="H489" s="12">
        <f>13.75*G489</f>
        <v>13.75</v>
      </c>
      <c r="I489" s="134"/>
      <c r="J489" s="135"/>
      <c r="K489" s="12">
        <f>13.75*J489</f>
        <v>0</v>
      </c>
      <c r="L489" s="7"/>
      <c r="M489" s="7"/>
      <c r="N489" s="12">
        <f>13.75*M489</f>
        <v>0</v>
      </c>
      <c r="O489" s="108"/>
      <c r="P489" s="108"/>
      <c r="Q489" s="93">
        <f>13.75*P489</f>
        <v>0</v>
      </c>
      <c r="R489" s="112"/>
      <c r="S489" s="112"/>
      <c r="T489" s="12">
        <f>13.75*S489</f>
        <v>0</v>
      </c>
      <c r="U489" s="30">
        <f t="shared" si="127"/>
        <v>9</v>
      </c>
      <c r="V489" s="30">
        <f t="shared" si="128"/>
        <v>13</v>
      </c>
      <c r="W489" s="35">
        <f t="shared" si="129"/>
        <v>178.75</v>
      </c>
    </row>
    <row r="490" spans="1:23" ht="15.75" x14ac:dyDescent="0.3">
      <c r="A490" s="8" t="s">
        <v>7</v>
      </c>
      <c r="B490" s="22" t="s">
        <v>36</v>
      </c>
      <c r="C490" s="198">
        <v>5</v>
      </c>
      <c r="D490" s="199">
        <v>3</v>
      </c>
      <c r="E490" s="12">
        <f>17.7*D490</f>
        <v>53.099999999999994</v>
      </c>
      <c r="F490" s="206">
        <v>2</v>
      </c>
      <c r="G490" s="207">
        <v>4</v>
      </c>
      <c r="H490" s="12">
        <f>17.7*G490</f>
        <v>70.8</v>
      </c>
      <c r="I490" s="134"/>
      <c r="J490" s="135"/>
      <c r="K490" s="12">
        <f>17.7*J490</f>
        <v>0</v>
      </c>
      <c r="L490" s="7"/>
      <c r="M490" s="7"/>
      <c r="N490" s="12">
        <f>17.7*M490</f>
        <v>0</v>
      </c>
      <c r="O490" s="108"/>
      <c r="P490" s="108"/>
      <c r="Q490" s="93">
        <f>17.7*P490</f>
        <v>0</v>
      </c>
      <c r="R490" s="112"/>
      <c r="S490" s="112"/>
      <c r="T490" s="12">
        <f>17.7*S490</f>
        <v>0</v>
      </c>
      <c r="U490" s="30">
        <f t="shared" si="127"/>
        <v>25</v>
      </c>
      <c r="V490" s="30">
        <f t="shared" si="128"/>
        <v>27</v>
      </c>
      <c r="W490" s="35">
        <f t="shared" si="129"/>
        <v>477.89999999999992</v>
      </c>
    </row>
    <row r="491" spans="1:23" ht="15.75" x14ac:dyDescent="0.3">
      <c r="A491" s="8" t="s">
        <v>8</v>
      </c>
      <c r="B491" s="22" t="s">
        <v>24</v>
      </c>
      <c r="C491" s="198">
        <v>0</v>
      </c>
      <c r="D491" s="199">
        <v>0</v>
      </c>
      <c r="E491" s="12">
        <f>16.7*D491</f>
        <v>0</v>
      </c>
      <c r="F491" s="206">
        <v>0</v>
      </c>
      <c r="G491" s="207">
        <v>0</v>
      </c>
      <c r="H491" s="12">
        <f>16.7*G491</f>
        <v>0</v>
      </c>
      <c r="I491" s="134"/>
      <c r="J491" s="135"/>
      <c r="K491" s="12">
        <f>16.7*J491</f>
        <v>0</v>
      </c>
      <c r="L491" s="7"/>
      <c r="M491" s="7"/>
      <c r="N491" s="12">
        <f>16.7*M491</f>
        <v>0</v>
      </c>
      <c r="O491" s="108"/>
      <c r="P491" s="108"/>
      <c r="Q491" s="93">
        <f>16.7*P491</f>
        <v>0</v>
      </c>
      <c r="R491" s="112"/>
      <c r="S491" s="112"/>
      <c r="T491" s="12">
        <f>16.7*S491</f>
        <v>0</v>
      </c>
      <c r="U491" s="30">
        <f t="shared" si="127"/>
        <v>0</v>
      </c>
      <c r="V491" s="30">
        <f t="shared" si="128"/>
        <v>2</v>
      </c>
      <c r="W491" s="35">
        <f t="shared" si="129"/>
        <v>33.4</v>
      </c>
    </row>
    <row r="492" spans="1:23" ht="15.75" x14ac:dyDescent="0.3">
      <c r="A492" s="8" t="s">
        <v>9</v>
      </c>
      <c r="B492" s="22" t="s">
        <v>96</v>
      </c>
      <c r="C492" s="198">
        <v>1</v>
      </c>
      <c r="D492" s="199">
        <v>1</v>
      </c>
      <c r="E492" s="12">
        <f>13.5*D492</f>
        <v>13.5</v>
      </c>
      <c r="F492" s="206">
        <v>0</v>
      </c>
      <c r="G492" s="207">
        <v>0</v>
      </c>
      <c r="H492" s="12">
        <f>13.5*G492</f>
        <v>0</v>
      </c>
      <c r="I492" s="134"/>
      <c r="J492" s="135"/>
      <c r="K492" s="12">
        <f>13.5*J492</f>
        <v>0</v>
      </c>
      <c r="L492" s="7"/>
      <c r="M492" s="7"/>
      <c r="N492" s="12">
        <f>13.5*M492</f>
        <v>0</v>
      </c>
      <c r="O492" s="108"/>
      <c r="P492" s="108"/>
      <c r="Q492" s="93">
        <f>13.5*P492</f>
        <v>0</v>
      </c>
      <c r="R492" s="112"/>
      <c r="S492" s="112"/>
      <c r="T492" s="12">
        <f>13.5*S492</f>
        <v>0</v>
      </c>
      <c r="U492" s="30">
        <f t="shared" si="127"/>
        <v>4</v>
      </c>
      <c r="V492" s="30">
        <f t="shared" si="128"/>
        <v>7</v>
      </c>
      <c r="W492" s="35">
        <f t="shared" si="129"/>
        <v>94.5</v>
      </c>
    </row>
    <row r="493" spans="1:23" ht="15.75" x14ac:dyDescent="0.3">
      <c r="A493" s="8" t="s">
        <v>10</v>
      </c>
      <c r="B493" s="22" t="s">
        <v>97</v>
      </c>
      <c r="C493" s="198">
        <v>1</v>
      </c>
      <c r="D493" s="199">
        <v>1</v>
      </c>
      <c r="E493" s="12">
        <f>18.04*D493</f>
        <v>18.04</v>
      </c>
      <c r="F493" s="206">
        <v>1</v>
      </c>
      <c r="G493" s="207">
        <v>2</v>
      </c>
      <c r="H493" s="12">
        <f>18.04*G493</f>
        <v>36.08</v>
      </c>
      <c r="I493" s="134"/>
      <c r="J493" s="135"/>
      <c r="K493" s="12">
        <f>18.04*J493</f>
        <v>0</v>
      </c>
      <c r="L493" s="7"/>
      <c r="M493" s="7"/>
      <c r="N493" s="12">
        <f>18.04*M493</f>
        <v>0</v>
      </c>
      <c r="O493" s="108"/>
      <c r="P493" s="108"/>
      <c r="Q493" s="93">
        <f>18.04*P493</f>
        <v>0</v>
      </c>
      <c r="R493" s="112"/>
      <c r="S493" s="112"/>
      <c r="T493" s="12">
        <f>18.04*S493</f>
        <v>0</v>
      </c>
      <c r="U493" s="30">
        <f t="shared" si="127"/>
        <v>12</v>
      </c>
      <c r="V493" s="30">
        <f t="shared" si="128"/>
        <v>15</v>
      </c>
      <c r="W493" s="35">
        <f t="shared" si="129"/>
        <v>270.59999999999997</v>
      </c>
    </row>
    <row r="494" spans="1:23" ht="15.75" x14ac:dyDescent="0.3">
      <c r="A494" s="8" t="s">
        <v>11</v>
      </c>
      <c r="B494" s="22" t="s">
        <v>33</v>
      </c>
      <c r="C494" s="198">
        <v>4</v>
      </c>
      <c r="D494" s="199">
        <v>3</v>
      </c>
      <c r="E494" s="12">
        <f>14.65*D494</f>
        <v>43.95</v>
      </c>
      <c r="F494" s="206">
        <v>1</v>
      </c>
      <c r="G494" s="207">
        <v>3</v>
      </c>
      <c r="H494" s="12">
        <f>14.65*G494</f>
        <v>43.95</v>
      </c>
      <c r="I494" s="134"/>
      <c r="J494" s="135"/>
      <c r="K494" s="12">
        <f>14.65*J494</f>
        <v>0</v>
      </c>
      <c r="L494" s="7"/>
      <c r="M494" s="7"/>
      <c r="N494" s="12">
        <f>14.65*M494</f>
        <v>0</v>
      </c>
      <c r="O494" s="108"/>
      <c r="P494" s="108"/>
      <c r="Q494" s="93">
        <f>14.65*P494</f>
        <v>0</v>
      </c>
      <c r="R494" s="112"/>
      <c r="S494" s="112"/>
      <c r="T494" s="12">
        <f>14.65*S494</f>
        <v>0</v>
      </c>
      <c r="U494" s="30">
        <f t="shared" si="127"/>
        <v>18</v>
      </c>
      <c r="V494" s="30">
        <f t="shared" si="128"/>
        <v>20</v>
      </c>
      <c r="W494" s="35">
        <f t="shared" si="129"/>
        <v>293</v>
      </c>
    </row>
    <row r="495" spans="1:23" ht="15.75" x14ac:dyDescent="0.3">
      <c r="A495" s="8" t="s">
        <v>12</v>
      </c>
      <c r="B495" s="22" t="s">
        <v>27</v>
      </c>
      <c r="C495" s="198">
        <v>4</v>
      </c>
      <c r="D495" s="199">
        <v>2</v>
      </c>
      <c r="E495" s="12">
        <f>21.75*D495</f>
        <v>43.5</v>
      </c>
      <c r="F495" s="206">
        <v>2</v>
      </c>
      <c r="G495" s="207">
        <v>4</v>
      </c>
      <c r="H495" s="12">
        <f>21.75*G495</f>
        <v>87</v>
      </c>
      <c r="I495" s="134"/>
      <c r="J495" s="135"/>
      <c r="K495" s="12">
        <f>21.75*J495</f>
        <v>0</v>
      </c>
      <c r="L495" s="7"/>
      <c r="M495" s="7"/>
      <c r="N495" s="12">
        <f>21.75*M495</f>
        <v>0</v>
      </c>
      <c r="O495" s="108"/>
      <c r="P495" s="108"/>
      <c r="Q495" s="93">
        <f>21.75*P495</f>
        <v>0</v>
      </c>
      <c r="R495" s="112"/>
      <c r="S495" s="112"/>
      <c r="T495" s="12">
        <f>21.75*S495</f>
        <v>0</v>
      </c>
      <c r="U495" s="30">
        <f t="shared" si="127"/>
        <v>22</v>
      </c>
      <c r="V495" s="30">
        <f t="shared" si="128"/>
        <v>24</v>
      </c>
      <c r="W495" s="35">
        <f t="shared" si="129"/>
        <v>522</v>
      </c>
    </row>
    <row r="496" spans="1:23" ht="15.75" x14ac:dyDescent="0.3">
      <c r="A496" s="8" t="s">
        <v>13</v>
      </c>
      <c r="B496" s="22" t="s">
        <v>31</v>
      </c>
      <c r="C496" s="198">
        <v>0</v>
      </c>
      <c r="D496" s="199">
        <v>0</v>
      </c>
      <c r="E496" s="12">
        <f>16.62*D496</f>
        <v>0</v>
      </c>
      <c r="F496" s="206">
        <v>0</v>
      </c>
      <c r="G496" s="207">
        <v>0</v>
      </c>
      <c r="H496" s="12">
        <f>16.62*G496</f>
        <v>0</v>
      </c>
      <c r="I496" s="134"/>
      <c r="J496" s="135"/>
      <c r="K496" s="12">
        <f>16.62*J496</f>
        <v>0</v>
      </c>
      <c r="L496" s="7"/>
      <c r="M496" s="7"/>
      <c r="N496" s="12">
        <f>16.62*M496</f>
        <v>0</v>
      </c>
      <c r="O496" s="108"/>
      <c r="P496" s="108"/>
      <c r="Q496" s="93">
        <f>16.62*P496</f>
        <v>0</v>
      </c>
      <c r="R496" s="112"/>
      <c r="S496" s="112"/>
      <c r="T496" s="12">
        <f>16.62*S496</f>
        <v>0</v>
      </c>
      <c r="U496" s="30">
        <f t="shared" si="127"/>
        <v>12</v>
      </c>
      <c r="V496" s="30">
        <f t="shared" si="128"/>
        <v>12</v>
      </c>
      <c r="W496" s="35">
        <f t="shared" si="129"/>
        <v>199.44</v>
      </c>
    </row>
    <row r="497" spans="1:23" ht="15.75" x14ac:dyDescent="0.3">
      <c r="A497" s="8" t="s">
        <v>14</v>
      </c>
      <c r="B497" s="22" t="s">
        <v>32</v>
      </c>
      <c r="C497" s="198">
        <v>7</v>
      </c>
      <c r="D497" s="199">
        <v>2</v>
      </c>
      <c r="E497" s="12">
        <f>13.9*D497</f>
        <v>27.8</v>
      </c>
      <c r="F497" s="206">
        <v>7</v>
      </c>
      <c r="G497" s="207">
        <v>2</v>
      </c>
      <c r="H497" s="12">
        <f>13.9*G497</f>
        <v>27.8</v>
      </c>
      <c r="I497" s="134"/>
      <c r="J497" s="135"/>
      <c r="K497" s="12">
        <f>13.9*J497</f>
        <v>0</v>
      </c>
      <c r="L497" s="7"/>
      <c r="M497" s="7"/>
      <c r="N497" s="12">
        <f>13.9*M497</f>
        <v>0</v>
      </c>
      <c r="O497" s="108"/>
      <c r="P497" s="108"/>
      <c r="Q497" s="93">
        <f>13.9*P497</f>
        <v>0</v>
      </c>
      <c r="R497" s="112"/>
      <c r="S497" s="112"/>
      <c r="T497" s="12">
        <f>13.9*S497</f>
        <v>0</v>
      </c>
      <c r="U497" s="30">
        <f t="shared" si="127"/>
        <v>31</v>
      </c>
      <c r="V497" s="30">
        <f t="shared" si="128"/>
        <v>19</v>
      </c>
      <c r="W497" s="35">
        <f t="shared" si="129"/>
        <v>264.10000000000002</v>
      </c>
    </row>
    <row r="498" spans="1:23" ht="15.75" x14ac:dyDescent="0.3">
      <c r="A498" s="8" t="s">
        <v>15</v>
      </c>
      <c r="B498" s="22" t="s">
        <v>98</v>
      </c>
      <c r="C498" s="198">
        <v>0</v>
      </c>
      <c r="D498" s="199">
        <v>1</v>
      </c>
      <c r="E498" s="12">
        <f>13.25*D498</f>
        <v>13.25</v>
      </c>
      <c r="F498" s="206">
        <v>1</v>
      </c>
      <c r="G498" s="207">
        <v>1</v>
      </c>
      <c r="H498" s="12">
        <f>13.25*G498</f>
        <v>13.25</v>
      </c>
      <c r="I498" s="134"/>
      <c r="J498" s="135"/>
      <c r="K498" s="12">
        <f>13.25*J498</f>
        <v>0</v>
      </c>
      <c r="L498" s="7"/>
      <c r="M498" s="7"/>
      <c r="N498" s="12">
        <f>13.25*M498</f>
        <v>0</v>
      </c>
      <c r="O498" s="108"/>
      <c r="P498" s="108"/>
      <c r="Q498" s="93">
        <f>13.25*P498</f>
        <v>0</v>
      </c>
      <c r="R498" s="112"/>
      <c r="S498" s="112"/>
      <c r="T498" s="12">
        <f>13.25*S498</f>
        <v>0</v>
      </c>
      <c r="U498" s="30">
        <f t="shared" si="127"/>
        <v>7</v>
      </c>
      <c r="V498" s="30">
        <f t="shared" si="128"/>
        <v>11</v>
      </c>
      <c r="W498" s="35">
        <f t="shared" si="129"/>
        <v>145.75</v>
      </c>
    </row>
    <row r="499" spans="1:23" ht="15.75" x14ac:dyDescent="0.3">
      <c r="A499" s="8" t="s">
        <v>16</v>
      </c>
      <c r="B499" s="22" t="s">
        <v>99</v>
      </c>
      <c r="C499" s="198">
        <v>5</v>
      </c>
      <c r="D499" s="199">
        <v>4</v>
      </c>
      <c r="E499" s="12">
        <f>19.3*D499</f>
        <v>77.2</v>
      </c>
      <c r="F499" s="206">
        <v>1</v>
      </c>
      <c r="G499" s="207">
        <v>3</v>
      </c>
      <c r="H499" s="12">
        <f>19.3*G499</f>
        <v>57.900000000000006</v>
      </c>
      <c r="I499" s="134"/>
      <c r="J499" s="135"/>
      <c r="K499" s="12">
        <f>19.3*J499</f>
        <v>0</v>
      </c>
      <c r="L499" s="7"/>
      <c r="M499" s="7"/>
      <c r="N499" s="12">
        <f>19.3*M499</f>
        <v>0</v>
      </c>
      <c r="O499" s="108"/>
      <c r="P499" s="108"/>
      <c r="Q499" s="93">
        <f>19.3*P499</f>
        <v>0</v>
      </c>
      <c r="R499" s="112"/>
      <c r="S499" s="112"/>
      <c r="T499" s="12">
        <f>19.3*S499</f>
        <v>0</v>
      </c>
      <c r="U499" s="30">
        <f t="shared" si="127"/>
        <v>22</v>
      </c>
      <c r="V499" s="30">
        <f t="shared" si="128"/>
        <v>28</v>
      </c>
      <c r="W499" s="35">
        <f t="shared" si="129"/>
        <v>540.4</v>
      </c>
    </row>
    <row r="500" spans="1:23" ht="15.75" x14ac:dyDescent="0.3">
      <c r="A500" s="8" t="s">
        <v>17</v>
      </c>
      <c r="B500" s="22" t="s">
        <v>26</v>
      </c>
      <c r="C500" s="198">
        <v>2</v>
      </c>
      <c r="D500" s="199">
        <v>4</v>
      </c>
      <c r="E500" s="12">
        <f>20.03*D500</f>
        <v>80.12</v>
      </c>
      <c r="F500" s="206">
        <v>6</v>
      </c>
      <c r="G500" s="207">
        <v>4</v>
      </c>
      <c r="H500" s="12">
        <f>20.03*G500</f>
        <v>80.12</v>
      </c>
      <c r="I500" s="134"/>
      <c r="J500" s="135"/>
      <c r="K500" s="12">
        <f>20.03*J500</f>
        <v>0</v>
      </c>
      <c r="L500" s="7"/>
      <c r="M500" s="7"/>
      <c r="N500" s="12">
        <f>20.03*M500</f>
        <v>0</v>
      </c>
      <c r="O500" s="108"/>
      <c r="P500" s="108"/>
      <c r="Q500" s="93">
        <f>20.03*P500</f>
        <v>0</v>
      </c>
      <c r="R500" s="112"/>
      <c r="S500" s="112"/>
      <c r="T500" s="12">
        <f>20.03*S500</f>
        <v>0</v>
      </c>
      <c r="U500" s="30">
        <f t="shared" si="127"/>
        <v>23</v>
      </c>
      <c r="V500" s="30">
        <f t="shared" si="128"/>
        <v>29</v>
      </c>
      <c r="W500" s="35">
        <f t="shared" si="129"/>
        <v>580.87</v>
      </c>
    </row>
    <row r="501" spans="1:23" ht="15.75" x14ac:dyDescent="0.3">
      <c r="A501" s="8" t="s">
        <v>18</v>
      </c>
      <c r="B501" s="22" t="s">
        <v>104</v>
      </c>
      <c r="C501" s="198">
        <v>8</v>
      </c>
      <c r="D501" s="199">
        <v>5</v>
      </c>
      <c r="E501" s="12">
        <f>15.48*D501</f>
        <v>77.400000000000006</v>
      </c>
      <c r="F501" s="206">
        <v>3</v>
      </c>
      <c r="G501" s="207">
        <v>4</v>
      </c>
      <c r="H501" s="12">
        <f>15.48*G501</f>
        <v>61.92</v>
      </c>
      <c r="I501" s="134"/>
      <c r="J501" s="135"/>
      <c r="K501" s="12">
        <f>15.48*J501</f>
        <v>0</v>
      </c>
      <c r="L501" s="7"/>
      <c r="M501" s="7"/>
      <c r="N501" s="12">
        <f>15.48*M501</f>
        <v>0</v>
      </c>
      <c r="O501" s="108"/>
      <c r="P501" s="108"/>
      <c r="Q501" s="93">
        <f>15.48*P501</f>
        <v>0</v>
      </c>
      <c r="R501" s="112"/>
      <c r="S501" s="112"/>
      <c r="T501" s="12">
        <f>15.48*S501</f>
        <v>0</v>
      </c>
      <c r="U501" s="30">
        <f t="shared" si="127"/>
        <v>38</v>
      </c>
      <c r="V501" s="30">
        <f t="shared" si="128"/>
        <v>39</v>
      </c>
      <c r="W501" s="35">
        <f t="shared" si="129"/>
        <v>603.71999999999991</v>
      </c>
    </row>
    <row r="502" spans="1:23" ht="15.75" x14ac:dyDescent="0.3">
      <c r="A502" s="8" t="s">
        <v>19</v>
      </c>
      <c r="B502" s="22" t="s">
        <v>34</v>
      </c>
      <c r="C502" s="198">
        <v>2</v>
      </c>
      <c r="D502" s="199">
        <v>2</v>
      </c>
      <c r="E502" s="12">
        <f>13.95*D502</f>
        <v>27.9</v>
      </c>
      <c r="F502" s="206">
        <v>2</v>
      </c>
      <c r="G502" s="207">
        <v>2</v>
      </c>
      <c r="H502" s="12">
        <f>13.95*G502</f>
        <v>27.9</v>
      </c>
      <c r="I502" s="134"/>
      <c r="J502" s="135"/>
      <c r="K502" s="12">
        <f>13.95*J502</f>
        <v>0</v>
      </c>
      <c r="L502" s="7"/>
      <c r="M502" s="7"/>
      <c r="N502" s="12">
        <f>13.95*M502</f>
        <v>0</v>
      </c>
      <c r="O502" s="108"/>
      <c r="P502" s="108"/>
      <c r="Q502" s="93">
        <f>13.95*P502</f>
        <v>0</v>
      </c>
      <c r="R502" s="112"/>
      <c r="S502" s="112"/>
      <c r="T502" s="12">
        <f>13.95*S502</f>
        <v>0</v>
      </c>
      <c r="U502" s="30">
        <f t="shared" si="127"/>
        <v>15</v>
      </c>
      <c r="V502" s="30">
        <f t="shared" si="128"/>
        <v>16</v>
      </c>
      <c r="W502" s="35">
        <f t="shared" si="129"/>
        <v>223.20000000000002</v>
      </c>
    </row>
    <row r="503" spans="1:23" ht="15.75" x14ac:dyDescent="0.3">
      <c r="A503" s="8" t="s">
        <v>20</v>
      </c>
      <c r="B503" s="22" t="s">
        <v>37</v>
      </c>
      <c r="C503" s="198">
        <v>4</v>
      </c>
      <c r="D503" s="199">
        <v>5</v>
      </c>
      <c r="E503" s="12">
        <f>16.69*D503</f>
        <v>83.45</v>
      </c>
      <c r="F503" s="206">
        <v>3</v>
      </c>
      <c r="G503" s="207">
        <v>2</v>
      </c>
      <c r="H503" s="12">
        <f>16.69*G503</f>
        <v>33.380000000000003</v>
      </c>
      <c r="I503" s="134"/>
      <c r="J503" s="135"/>
      <c r="K503" s="12">
        <f>16.69*J503</f>
        <v>0</v>
      </c>
      <c r="L503" s="7"/>
      <c r="M503" s="7"/>
      <c r="N503" s="12">
        <f>16.69*M503</f>
        <v>0</v>
      </c>
      <c r="O503" s="108"/>
      <c r="P503" s="108"/>
      <c r="Q503" s="93">
        <f>16.69*P503</f>
        <v>0</v>
      </c>
      <c r="R503" s="112"/>
      <c r="S503" s="112"/>
      <c r="T503" s="12">
        <f>16.69*S503</f>
        <v>0</v>
      </c>
      <c r="U503" s="30">
        <f t="shared" si="127"/>
        <v>23</v>
      </c>
      <c r="V503" s="30">
        <f t="shared" si="128"/>
        <v>31</v>
      </c>
      <c r="W503" s="35">
        <f t="shared" si="129"/>
        <v>517.39</v>
      </c>
    </row>
    <row r="504" spans="1:23" ht="15.75" x14ac:dyDescent="0.3">
      <c r="A504" s="8" t="s">
        <v>21</v>
      </c>
      <c r="B504" s="22" t="s">
        <v>28</v>
      </c>
      <c r="C504" s="198">
        <v>1</v>
      </c>
      <c r="D504" s="199">
        <v>1</v>
      </c>
      <c r="E504" s="12">
        <f>14*D504</f>
        <v>14</v>
      </c>
      <c r="F504" s="206">
        <v>1</v>
      </c>
      <c r="G504" s="207">
        <v>1</v>
      </c>
      <c r="H504" s="12">
        <f>14*G504</f>
        <v>14</v>
      </c>
      <c r="I504" s="134"/>
      <c r="J504" s="135"/>
      <c r="K504" s="12">
        <f>14*J504</f>
        <v>0</v>
      </c>
      <c r="L504" s="7"/>
      <c r="M504" s="7"/>
      <c r="N504" s="12">
        <f>14*M504</f>
        <v>0</v>
      </c>
      <c r="O504" s="108"/>
      <c r="P504" s="108"/>
      <c r="Q504" s="93">
        <f>14*P504</f>
        <v>0</v>
      </c>
      <c r="R504" s="112"/>
      <c r="S504" s="112"/>
      <c r="T504" s="12">
        <f>14*S504</f>
        <v>0</v>
      </c>
      <c r="U504" s="30">
        <f t="shared" si="127"/>
        <v>12</v>
      </c>
      <c r="V504" s="30">
        <f t="shared" si="128"/>
        <v>8</v>
      </c>
      <c r="W504" s="35">
        <f t="shared" si="129"/>
        <v>112</v>
      </c>
    </row>
    <row r="505" spans="1:23" ht="15.75" x14ac:dyDescent="0.3">
      <c r="A505" s="10">
        <v>20</v>
      </c>
      <c r="B505" s="22" t="s">
        <v>25</v>
      </c>
      <c r="C505" s="198">
        <v>8</v>
      </c>
      <c r="D505" s="199">
        <v>5</v>
      </c>
      <c r="E505" s="12">
        <f>22.08*D505</f>
        <v>110.39999999999999</v>
      </c>
      <c r="F505" s="206">
        <v>4</v>
      </c>
      <c r="G505" s="207">
        <v>4</v>
      </c>
      <c r="H505" s="12">
        <f>22.08*G505</f>
        <v>88.32</v>
      </c>
      <c r="I505" s="134"/>
      <c r="J505" s="135"/>
      <c r="K505" s="12">
        <f>22.08*J505</f>
        <v>0</v>
      </c>
      <c r="L505" s="7"/>
      <c r="M505" s="7"/>
      <c r="N505" s="12">
        <f>22.08*M505</f>
        <v>0</v>
      </c>
      <c r="O505" s="108"/>
      <c r="P505" s="108"/>
      <c r="Q505" s="93">
        <f>22.08*P505</f>
        <v>0</v>
      </c>
      <c r="R505" s="112"/>
      <c r="S505" s="112"/>
      <c r="T505" s="12">
        <f>22.08*S505</f>
        <v>0</v>
      </c>
      <c r="U505" s="30">
        <f t="shared" si="127"/>
        <v>36</v>
      </c>
      <c r="V505" s="30">
        <f t="shared" si="128"/>
        <v>46</v>
      </c>
      <c r="W505" s="35">
        <f t="shared" si="129"/>
        <v>1015.6799999999998</v>
      </c>
    </row>
    <row r="506" spans="1:23" ht="16.5" thickBot="1" x14ac:dyDescent="0.35">
      <c r="A506" s="10">
        <v>21</v>
      </c>
      <c r="B506" s="22" t="s">
        <v>39</v>
      </c>
      <c r="C506" s="198">
        <v>0</v>
      </c>
      <c r="D506" s="199">
        <v>0</v>
      </c>
      <c r="E506" s="12">
        <f>14.62*D506</f>
        <v>0</v>
      </c>
      <c r="F506" s="206">
        <v>0</v>
      </c>
      <c r="G506" s="207">
        <v>0</v>
      </c>
      <c r="H506" s="12">
        <f>14.62*G506</f>
        <v>0</v>
      </c>
      <c r="I506" s="134"/>
      <c r="J506" s="135"/>
      <c r="K506" s="12">
        <f>14.62*J506</f>
        <v>0</v>
      </c>
      <c r="L506" s="7"/>
      <c r="M506" s="7"/>
      <c r="N506" s="12">
        <f>14.62*M506</f>
        <v>0</v>
      </c>
      <c r="O506" s="108"/>
      <c r="P506" s="108"/>
      <c r="Q506" s="93">
        <f>14.62*P506</f>
        <v>0</v>
      </c>
      <c r="R506" s="112"/>
      <c r="S506" s="112"/>
      <c r="T506" s="12">
        <f>14.62*S506</f>
        <v>0</v>
      </c>
      <c r="U506" s="30">
        <f t="shared" si="127"/>
        <v>8</v>
      </c>
      <c r="V506" s="30">
        <f t="shared" si="128"/>
        <v>11</v>
      </c>
      <c r="W506" s="35">
        <f t="shared" si="129"/>
        <v>160.82</v>
      </c>
    </row>
    <row r="507" spans="1:23" ht="17.25" thickTop="1" thickBot="1" x14ac:dyDescent="0.35">
      <c r="A507" s="3"/>
      <c r="B507" s="23" t="s">
        <v>57</v>
      </c>
      <c r="C507" s="28">
        <f>SUM(C486:C506)</f>
        <v>52</v>
      </c>
      <c r="D507" s="15">
        <f>SUM(D486:D506)</f>
        <v>42</v>
      </c>
      <c r="E507" s="23">
        <f t="shared" ref="E507:W507" si="130">SUM(E486:E506)</f>
        <v>724.56000000000006</v>
      </c>
      <c r="F507" s="28">
        <f t="shared" si="130"/>
        <v>40</v>
      </c>
      <c r="G507" s="15">
        <f t="shared" si="130"/>
        <v>40</v>
      </c>
      <c r="H507" s="23">
        <f t="shared" si="130"/>
        <v>724.27</v>
      </c>
      <c r="I507" s="60">
        <f t="shared" si="130"/>
        <v>0</v>
      </c>
      <c r="J507" s="15">
        <f t="shared" si="130"/>
        <v>0</v>
      </c>
      <c r="K507" s="23">
        <f t="shared" si="130"/>
        <v>0</v>
      </c>
      <c r="L507" s="28">
        <f t="shared" si="130"/>
        <v>0</v>
      </c>
      <c r="M507" s="15">
        <f t="shared" si="130"/>
        <v>0</v>
      </c>
      <c r="N507" s="16">
        <f t="shared" si="130"/>
        <v>0</v>
      </c>
      <c r="O507" s="70">
        <f t="shared" si="130"/>
        <v>0</v>
      </c>
      <c r="P507" s="73">
        <f t="shared" si="130"/>
        <v>0</v>
      </c>
      <c r="Q507" s="91">
        <f t="shared" si="130"/>
        <v>0</v>
      </c>
      <c r="R507" s="60">
        <f t="shared" si="130"/>
        <v>0</v>
      </c>
      <c r="S507" s="73">
        <f t="shared" si="130"/>
        <v>0</v>
      </c>
      <c r="T507" s="16">
        <f t="shared" si="130"/>
        <v>0</v>
      </c>
      <c r="U507" s="32">
        <f t="shared" si="130"/>
        <v>346</v>
      </c>
      <c r="V507" s="15">
        <f t="shared" si="130"/>
        <v>384</v>
      </c>
      <c r="W507" s="16">
        <f t="shared" si="130"/>
        <v>6696.32</v>
      </c>
    </row>
    <row r="508" spans="1:23" ht="16.5" thickTop="1" thickBot="1" x14ac:dyDescent="0.3">
      <c r="A508" s="17"/>
      <c r="B508" s="24" t="s">
        <v>58</v>
      </c>
      <c r="C508" s="17">
        <f>R476+C507</f>
        <v>306</v>
      </c>
      <c r="D508" s="17">
        <f>S476+D507</f>
        <v>344</v>
      </c>
      <c r="E508" s="17">
        <f>T476+E507</f>
        <v>5972.05</v>
      </c>
      <c r="F508" s="17">
        <f t="shared" ref="F508:T508" si="131">C508+F507</f>
        <v>346</v>
      </c>
      <c r="G508" s="18">
        <f t="shared" si="131"/>
        <v>384</v>
      </c>
      <c r="H508" s="24">
        <f t="shared" si="131"/>
        <v>6696.32</v>
      </c>
      <c r="I508" s="61">
        <f t="shared" si="131"/>
        <v>346</v>
      </c>
      <c r="J508" s="18">
        <f t="shared" si="131"/>
        <v>384</v>
      </c>
      <c r="K508" s="19">
        <f t="shared" si="131"/>
        <v>6696.32</v>
      </c>
      <c r="L508" s="17">
        <f t="shared" si="131"/>
        <v>346</v>
      </c>
      <c r="M508" s="18">
        <f t="shared" si="131"/>
        <v>384</v>
      </c>
      <c r="N508" s="19">
        <f t="shared" si="131"/>
        <v>6696.32</v>
      </c>
      <c r="O508" s="61">
        <f t="shared" si="131"/>
        <v>346</v>
      </c>
      <c r="P508" s="79">
        <f t="shared" si="131"/>
        <v>384</v>
      </c>
      <c r="Q508" s="101">
        <f t="shared" si="131"/>
        <v>6696.32</v>
      </c>
      <c r="R508" s="61">
        <f t="shared" si="131"/>
        <v>346</v>
      </c>
      <c r="S508" s="79">
        <f t="shared" si="131"/>
        <v>384</v>
      </c>
      <c r="T508" s="19">
        <f t="shared" si="131"/>
        <v>6696.32</v>
      </c>
      <c r="U508" s="33"/>
      <c r="V508" s="18"/>
      <c r="W508" s="19"/>
    </row>
    <row r="509" spans="1:23" ht="16.5" thickTop="1" x14ac:dyDescent="0.3">
      <c r="A509" s="2"/>
      <c r="B509" s="2"/>
      <c r="C509" s="2"/>
      <c r="D509" s="2"/>
      <c r="E509" s="2"/>
      <c r="F509" s="2"/>
      <c r="G509" s="2"/>
      <c r="H509" s="2"/>
      <c r="I509" s="62"/>
      <c r="J509" s="2"/>
      <c r="K509" s="2"/>
      <c r="L509" s="2"/>
      <c r="M509" s="2"/>
      <c r="N509" s="2"/>
      <c r="O509" s="62"/>
      <c r="P509" s="62"/>
      <c r="Q509" s="62"/>
      <c r="R509" s="62"/>
      <c r="S509" s="62"/>
      <c r="T509" s="2"/>
      <c r="U509" s="2"/>
      <c r="V509" s="2"/>
      <c r="W509" s="2"/>
    </row>
    <row r="510" spans="1:23" ht="15.75" x14ac:dyDescent="0.3">
      <c r="A510" s="2"/>
      <c r="B510" s="2" t="s">
        <v>52</v>
      </c>
      <c r="C510" s="2" t="s">
        <v>53</v>
      </c>
      <c r="D510" s="2"/>
      <c r="E510" s="2"/>
      <c r="F510" s="2"/>
      <c r="G510" s="2"/>
      <c r="H510" s="2"/>
      <c r="I510" s="62"/>
      <c r="J510" s="2"/>
      <c r="K510" s="2"/>
      <c r="L510" s="2"/>
      <c r="M510" s="2"/>
      <c r="N510" s="2"/>
      <c r="O510" s="62"/>
      <c r="P510" s="62"/>
      <c r="Q510" s="62"/>
      <c r="R510" s="62"/>
      <c r="S510" s="62"/>
      <c r="T510" s="2"/>
      <c r="U510" s="2"/>
      <c r="V510" s="2"/>
      <c r="W510" s="2"/>
    </row>
    <row r="511" spans="1:23" ht="15.75" x14ac:dyDescent="0.3">
      <c r="A511" s="2"/>
      <c r="B511" s="2"/>
      <c r="C511" s="2" t="s">
        <v>54</v>
      </c>
      <c r="D511" s="2"/>
      <c r="E511" s="2"/>
      <c r="F511" s="2"/>
      <c r="G511" s="2"/>
      <c r="H511" s="2"/>
      <c r="I511" s="62"/>
      <c r="J511" s="2"/>
      <c r="K511" s="2"/>
      <c r="L511" s="2"/>
      <c r="M511" s="2"/>
      <c r="N511" s="2"/>
      <c r="O511" s="62"/>
      <c r="P511" s="62"/>
      <c r="Q511" s="62"/>
      <c r="R511" s="62"/>
      <c r="S511" s="62"/>
      <c r="T511" s="2"/>
      <c r="U511" s="2"/>
      <c r="V511" s="2"/>
      <c r="W511" s="2"/>
    </row>
    <row r="512" spans="1:23" ht="15.75" x14ac:dyDescent="0.3">
      <c r="A512" s="2"/>
      <c r="B512" s="2"/>
      <c r="C512" s="2" t="s">
        <v>105</v>
      </c>
      <c r="D512" s="2"/>
      <c r="E512" s="2"/>
      <c r="F512" s="2"/>
      <c r="G512" s="2"/>
      <c r="H512" s="2"/>
      <c r="I512" s="62"/>
      <c r="J512" s="2"/>
      <c r="K512" s="2"/>
      <c r="L512" s="2"/>
      <c r="M512" s="2"/>
      <c r="N512" s="2"/>
      <c r="O512" s="62"/>
      <c r="P512" s="62"/>
      <c r="Q512" s="62"/>
      <c r="R512" s="62"/>
      <c r="S512" s="62"/>
      <c r="T512" s="2"/>
      <c r="U512" s="2"/>
      <c r="V512" s="2"/>
      <c r="W512" s="2"/>
    </row>
    <row r="513" spans="1:23" ht="16.5" thickBot="1" x14ac:dyDescent="0.35">
      <c r="A513" s="2"/>
      <c r="B513" s="1" t="s">
        <v>55</v>
      </c>
      <c r="C513" s="1" t="s">
        <v>94</v>
      </c>
      <c r="D513" s="2"/>
      <c r="E513" s="2"/>
      <c r="F513" s="2"/>
      <c r="G513" s="2"/>
      <c r="H513" s="2"/>
      <c r="I513" s="62"/>
      <c r="J513" s="2"/>
      <c r="K513" s="2"/>
      <c r="L513" s="2"/>
      <c r="M513" s="2"/>
      <c r="N513" s="2"/>
      <c r="O513" s="62"/>
      <c r="P513" s="62"/>
      <c r="Q513" s="62"/>
      <c r="R513" s="62"/>
      <c r="S513" s="62"/>
      <c r="T513" s="2"/>
      <c r="U513" s="2"/>
      <c r="V513" s="2"/>
      <c r="W513" s="2"/>
    </row>
    <row r="514" spans="1:23" ht="16.5" thickTop="1" x14ac:dyDescent="0.3">
      <c r="A514" s="262" t="s">
        <v>0</v>
      </c>
      <c r="B514" s="265" t="s">
        <v>1</v>
      </c>
      <c r="C514" s="268" t="s">
        <v>40</v>
      </c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70"/>
      <c r="U514" s="277" t="s">
        <v>46</v>
      </c>
      <c r="V514" s="271"/>
      <c r="W514" s="272"/>
    </row>
    <row r="515" spans="1:23" ht="15.75" x14ac:dyDescent="0.3">
      <c r="A515" s="263"/>
      <c r="B515" s="266"/>
      <c r="C515" s="259" t="s">
        <v>41</v>
      </c>
      <c r="D515" s="260"/>
      <c r="E515" s="261"/>
      <c r="F515" s="259" t="s">
        <v>42</v>
      </c>
      <c r="G515" s="260"/>
      <c r="H515" s="261"/>
      <c r="I515" s="259" t="s">
        <v>43</v>
      </c>
      <c r="J515" s="260"/>
      <c r="K515" s="261"/>
      <c r="L515" s="259" t="s">
        <v>44</v>
      </c>
      <c r="M515" s="260"/>
      <c r="N515" s="261"/>
      <c r="O515" s="279" t="s">
        <v>2</v>
      </c>
      <c r="P515" s="280"/>
      <c r="Q515" s="281"/>
      <c r="R515" s="259" t="s">
        <v>45</v>
      </c>
      <c r="S515" s="260"/>
      <c r="T515" s="261"/>
      <c r="U515" s="278"/>
      <c r="V515" s="273"/>
      <c r="W515" s="274"/>
    </row>
    <row r="516" spans="1:23" ht="16.5" thickBot="1" x14ac:dyDescent="0.35">
      <c r="A516" s="264"/>
      <c r="B516" s="267"/>
      <c r="C516" s="43" t="s">
        <v>47</v>
      </c>
      <c r="D516" s="44" t="s">
        <v>48</v>
      </c>
      <c r="E516" s="45" t="s">
        <v>103</v>
      </c>
      <c r="F516" s="43" t="s">
        <v>47</v>
      </c>
      <c r="G516" s="44" t="s">
        <v>48</v>
      </c>
      <c r="H516" s="45" t="s">
        <v>103</v>
      </c>
      <c r="I516" s="55" t="s">
        <v>47</v>
      </c>
      <c r="J516" s="44" t="s">
        <v>48</v>
      </c>
      <c r="K516" s="45" t="s">
        <v>103</v>
      </c>
      <c r="L516" s="43" t="s">
        <v>47</v>
      </c>
      <c r="M516" s="44" t="s">
        <v>48</v>
      </c>
      <c r="N516" s="45" t="s">
        <v>103</v>
      </c>
      <c r="O516" s="55" t="s">
        <v>47</v>
      </c>
      <c r="P516" s="75" t="s">
        <v>48</v>
      </c>
      <c r="Q516" s="99" t="s">
        <v>103</v>
      </c>
      <c r="R516" s="55" t="s">
        <v>47</v>
      </c>
      <c r="S516" s="75" t="s">
        <v>48</v>
      </c>
      <c r="T516" s="45" t="s">
        <v>103</v>
      </c>
      <c r="U516" s="43" t="s">
        <v>47</v>
      </c>
      <c r="V516" s="44" t="s">
        <v>48</v>
      </c>
      <c r="W516" s="45" t="s">
        <v>103</v>
      </c>
    </row>
    <row r="517" spans="1:23" ht="17.25" thickTop="1" thickBot="1" x14ac:dyDescent="0.35">
      <c r="A517" s="3" t="s">
        <v>3</v>
      </c>
      <c r="B517" s="20" t="s">
        <v>4</v>
      </c>
      <c r="C517" s="3" t="s">
        <v>5</v>
      </c>
      <c r="D517" s="4" t="s">
        <v>6</v>
      </c>
      <c r="E517" s="20" t="s">
        <v>7</v>
      </c>
      <c r="F517" s="3" t="s">
        <v>8</v>
      </c>
      <c r="G517" s="4" t="s">
        <v>9</v>
      </c>
      <c r="H517" s="5" t="s">
        <v>10</v>
      </c>
      <c r="I517" s="72" t="s">
        <v>11</v>
      </c>
      <c r="J517" s="4" t="s">
        <v>12</v>
      </c>
      <c r="K517" s="20" t="s">
        <v>13</v>
      </c>
      <c r="L517" s="3" t="s">
        <v>14</v>
      </c>
      <c r="M517" s="4" t="s">
        <v>15</v>
      </c>
      <c r="N517" s="5" t="s">
        <v>16</v>
      </c>
      <c r="O517" s="72">
        <v>15</v>
      </c>
      <c r="P517" s="76" t="s">
        <v>18</v>
      </c>
      <c r="Q517" s="100" t="s">
        <v>19</v>
      </c>
      <c r="R517" s="56" t="s">
        <v>20</v>
      </c>
      <c r="S517" s="76" t="s">
        <v>21</v>
      </c>
      <c r="T517" s="5" t="s">
        <v>22</v>
      </c>
      <c r="U517" s="29" t="s">
        <v>49</v>
      </c>
      <c r="V517" s="4" t="s">
        <v>50</v>
      </c>
      <c r="W517" s="5" t="s">
        <v>51</v>
      </c>
    </row>
    <row r="518" spans="1:23" s="68" customFormat="1" ht="16.5" thickTop="1" x14ac:dyDescent="0.3">
      <c r="A518" s="82" t="s">
        <v>3</v>
      </c>
      <c r="B518" s="83" t="s">
        <v>23</v>
      </c>
      <c r="C518" s="132">
        <v>0</v>
      </c>
      <c r="D518" s="132">
        <v>0</v>
      </c>
      <c r="E518" s="93">
        <f>14.8*D518</f>
        <v>0</v>
      </c>
      <c r="F518" s="136">
        <v>0</v>
      </c>
      <c r="G518" s="136">
        <v>0</v>
      </c>
      <c r="H518" s="93">
        <f>14.8*G518</f>
        <v>0</v>
      </c>
      <c r="I518" s="136">
        <v>0</v>
      </c>
      <c r="J518" s="136">
        <v>0</v>
      </c>
      <c r="K518" s="93">
        <f>14.8*J518</f>
        <v>0</v>
      </c>
      <c r="L518" s="174">
        <v>0</v>
      </c>
      <c r="M518" s="174">
        <v>0</v>
      </c>
      <c r="N518" s="93">
        <f>14.8*M518</f>
        <v>0</v>
      </c>
      <c r="O518" s="183">
        <v>0</v>
      </c>
      <c r="P518" s="183">
        <v>0</v>
      </c>
      <c r="Q518" s="93">
        <f>14.8*P518</f>
        <v>0</v>
      </c>
      <c r="R518" s="183">
        <v>0</v>
      </c>
      <c r="S518" s="183">
        <v>0</v>
      </c>
      <c r="T518" s="93">
        <f>14.8*S518</f>
        <v>0</v>
      </c>
      <c r="U518" s="71">
        <f>C518+F518+I518+L518+O518+R518</f>
        <v>0</v>
      </c>
      <c r="V518" s="94">
        <f>D518+G518+J518+M518+P518+S518</f>
        <v>0</v>
      </c>
      <c r="W518" s="95">
        <f>E518+H518+K518+N518+Q518+T518</f>
        <v>0</v>
      </c>
    </row>
    <row r="519" spans="1:23" s="68" customFormat="1" ht="15.75" x14ac:dyDescent="0.3">
      <c r="A519" s="84" t="s">
        <v>4</v>
      </c>
      <c r="B519" s="85" t="s">
        <v>29</v>
      </c>
      <c r="C519" s="132">
        <v>0</v>
      </c>
      <c r="D519" s="132">
        <v>0</v>
      </c>
      <c r="E519" s="93">
        <f>13.55*D519</f>
        <v>0</v>
      </c>
      <c r="F519" s="136">
        <v>0</v>
      </c>
      <c r="G519" s="136">
        <v>0</v>
      </c>
      <c r="H519" s="93">
        <f>13.55*G519</f>
        <v>0</v>
      </c>
      <c r="I519" s="136">
        <v>0</v>
      </c>
      <c r="J519" s="136">
        <v>0</v>
      </c>
      <c r="K519" s="93">
        <f>13.55*J519</f>
        <v>0</v>
      </c>
      <c r="L519" s="174">
        <v>0</v>
      </c>
      <c r="M519" s="174">
        <v>0</v>
      </c>
      <c r="N519" s="93">
        <f>13.55*M519</f>
        <v>0</v>
      </c>
      <c r="O519" s="183">
        <v>0</v>
      </c>
      <c r="P519" s="183">
        <v>0</v>
      </c>
      <c r="Q519" s="93">
        <f>13.55*P519</f>
        <v>0</v>
      </c>
      <c r="R519" s="183">
        <v>0</v>
      </c>
      <c r="S519" s="183">
        <v>0</v>
      </c>
      <c r="T519" s="93">
        <f>13.55*S519</f>
        <v>0</v>
      </c>
      <c r="U519" s="66">
        <f t="shared" ref="U519:W538" si="132">C519+F519+I519+L519+O519+R519</f>
        <v>0</v>
      </c>
      <c r="V519" s="74">
        <f t="shared" si="132"/>
        <v>0</v>
      </c>
      <c r="W519" s="95">
        <f t="shared" si="132"/>
        <v>0</v>
      </c>
    </row>
    <row r="520" spans="1:23" s="68" customFormat="1" ht="15.75" x14ac:dyDescent="0.3">
      <c r="A520" s="84" t="s">
        <v>5</v>
      </c>
      <c r="B520" s="85" t="s">
        <v>30</v>
      </c>
      <c r="C520" s="132">
        <v>0</v>
      </c>
      <c r="D520" s="132">
        <v>0</v>
      </c>
      <c r="E520" s="93">
        <f>10.02*D520</f>
        <v>0</v>
      </c>
      <c r="F520" s="136">
        <v>0</v>
      </c>
      <c r="G520" s="136">
        <v>1</v>
      </c>
      <c r="H520" s="93">
        <f>10.02*G520</f>
        <v>10.02</v>
      </c>
      <c r="I520" s="136">
        <v>0</v>
      </c>
      <c r="J520" s="136">
        <v>0</v>
      </c>
      <c r="K520" s="93">
        <f>10.02*J520</f>
        <v>0</v>
      </c>
      <c r="L520" s="174">
        <v>0</v>
      </c>
      <c r="M520" s="174">
        <v>0</v>
      </c>
      <c r="N520" s="93">
        <f>10.02*M520</f>
        <v>0</v>
      </c>
      <c r="O520" s="183">
        <v>0</v>
      </c>
      <c r="P520" s="183">
        <v>0</v>
      </c>
      <c r="Q520" s="93">
        <f>10.02*P520</f>
        <v>0</v>
      </c>
      <c r="R520" s="183">
        <v>0</v>
      </c>
      <c r="S520" s="183">
        <v>0</v>
      </c>
      <c r="T520" s="93">
        <f>10.02*S520</f>
        <v>0</v>
      </c>
      <c r="U520" s="66">
        <f t="shared" si="132"/>
        <v>0</v>
      </c>
      <c r="V520" s="74">
        <f t="shared" si="132"/>
        <v>1</v>
      </c>
      <c r="W520" s="95">
        <f t="shared" si="132"/>
        <v>10.02</v>
      </c>
    </row>
    <row r="521" spans="1:23" s="68" customFormat="1" ht="15.75" x14ac:dyDescent="0.3">
      <c r="A521" s="84" t="s">
        <v>6</v>
      </c>
      <c r="B521" s="85" t="s">
        <v>38</v>
      </c>
      <c r="C521" s="132">
        <v>0</v>
      </c>
      <c r="D521" s="132">
        <v>0</v>
      </c>
      <c r="E521" s="93">
        <f>10.25*D521</f>
        <v>0</v>
      </c>
      <c r="F521" s="136">
        <v>0</v>
      </c>
      <c r="G521" s="136">
        <v>0</v>
      </c>
      <c r="H521" s="93">
        <f>10.25*G521</f>
        <v>0</v>
      </c>
      <c r="I521" s="136">
        <v>0</v>
      </c>
      <c r="J521" s="136">
        <v>0</v>
      </c>
      <c r="K521" s="93">
        <f>10.25*J521</f>
        <v>0</v>
      </c>
      <c r="L521" s="174">
        <v>0</v>
      </c>
      <c r="M521" s="174">
        <v>0</v>
      </c>
      <c r="N521" s="93">
        <f>10.25*M521</f>
        <v>0</v>
      </c>
      <c r="O521" s="183">
        <v>0</v>
      </c>
      <c r="P521" s="183">
        <v>0</v>
      </c>
      <c r="Q521" s="93">
        <f>10.25*P521</f>
        <v>0</v>
      </c>
      <c r="R521" s="183">
        <v>0</v>
      </c>
      <c r="S521" s="183">
        <v>0</v>
      </c>
      <c r="T521" s="93">
        <f>10.25*S521</f>
        <v>0</v>
      </c>
      <c r="U521" s="66">
        <f t="shared" si="132"/>
        <v>0</v>
      </c>
      <c r="V521" s="74">
        <f t="shared" si="132"/>
        <v>0</v>
      </c>
      <c r="W521" s="95">
        <f t="shared" si="132"/>
        <v>0</v>
      </c>
    </row>
    <row r="522" spans="1:23" s="68" customFormat="1" ht="15.75" x14ac:dyDescent="0.3">
      <c r="A522" s="84" t="s">
        <v>7</v>
      </c>
      <c r="B522" s="85" t="s">
        <v>36</v>
      </c>
      <c r="C522" s="132">
        <v>0</v>
      </c>
      <c r="D522" s="132">
        <v>1</v>
      </c>
      <c r="E522" s="93">
        <f>13.28*D522</f>
        <v>13.28</v>
      </c>
      <c r="F522" s="136">
        <v>1</v>
      </c>
      <c r="G522" s="136">
        <v>0</v>
      </c>
      <c r="H522" s="93">
        <f>13.28*G522</f>
        <v>0</v>
      </c>
      <c r="I522" s="136">
        <v>0</v>
      </c>
      <c r="J522" s="136">
        <v>1</v>
      </c>
      <c r="K522" s="93">
        <f>13.28*J522</f>
        <v>13.28</v>
      </c>
      <c r="L522" s="174">
        <v>1</v>
      </c>
      <c r="M522" s="174">
        <v>1</v>
      </c>
      <c r="N522" s="93">
        <f>13.28*M522</f>
        <v>13.28</v>
      </c>
      <c r="O522" s="183">
        <v>1</v>
      </c>
      <c r="P522" s="183">
        <v>1</v>
      </c>
      <c r="Q522" s="93">
        <f>13.28*P522</f>
        <v>13.28</v>
      </c>
      <c r="R522" s="183">
        <v>2</v>
      </c>
      <c r="S522" s="183">
        <v>1</v>
      </c>
      <c r="T522" s="93">
        <f>13.28*S522</f>
        <v>13.28</v>
      </c>
      <c r="U522" s="66">
        <f t="shared" si="132"/>
        <v>5</v>
      </c>
      <c r="V522" s="74">
        <f t="shared" si="132"/>
        <v>5</v>
      </c>
      <c r="W522" s="95">
        <f t="shared" si="132"/>
        <v>66.399999999999991</v>
      </c>
    </row>
    <row r="523" spans="1:23" s="68" customFormat="1" ht="15.75" x14ac:dyDescent="0.3">
      <c r="A523" s="84" t="s">
        <v>8</v>
      </c>
      <c r="B523" s="85" t="s">
        <v>24</v>
      </c>
      <c r="C523" s="132">
        <v>0</v>
      </c>
      <c r="D523" s="132">
        <v>0</v>
      </c>
      <c r="E523" s="93">
        <f>12.88*D523</f>
        <v>0</v>
      </c>
      <c r="F523" s="136">
        <v>0</v>
      </c>
      <c r="G523" s="136">
        <v>0</v>
      </c>
      <c r="H523" s="93">
        <f>12.88*G523</f>
        <v>0</v>
      </c>
      <c r="I523" s="136">
        <v>0</v>
      </c>
      <c r="J523" s="136">
        <v>0</v>
      </c>
      <c r="K523" s="93">
        <f>12.88*J523</f>
        <v>0</v>
      </c>
      <c r="L523" s="174">
        <v>0</v>
      </c>
      <c r="M523" s="174">
        <v>0</v>
      </c>
      <c r="N523" s="93">
        <f>12.88*M523</f>
        <v>0</v>
      </c>
      <c r="O523" s="183">
        <v>0</v>
      </c>
      <c r="P523" s="183">
        <v>0</v>
      </c>
      <c r="Q523" s="93">
        <f>12.88*P523</f>
        <v>0</v>
      </c>
      <c r="R523" s="183">
        <v>0</v>
      </c>
      <c r="S523" s="183">
        <v>0</v>
      </c>
      <c r="T523" s="93">
        <f>12.88*S523</f>
        <v>0</v>
      </c>
      <c r="U523" s="66">
        <f t="shared" si="132"/>
        <v>0</v>
      </c>
      <c r="V523" s="74">
        <f t="shared" si="132"/>
        <v>0</v>
      </c>
      <c r="W523" s="95">
        <f t="shared" si="132"/>
        <v>0</v>
      </c>
    </row>
    <row r="524" spans="1:23" s="68" customFormat="1" ht="15.75" x14ac:dyDescent="0.3">
      <c r="A524" s="84" t="s">
        <v>9</v>
      </c>
      <c r="B524" s="85" t="s">
        <v>96</v>
      </c>
      <c r="C524" s="132">
        <v>0</v>
      </c>
      <c r="D524" s="132">
        <v>0</v>
      </c>
      <c r="E524" s="93">
        <f>10.28*D524</f>
        <v>0</v>
      </c>
      <c r="F524" s="136">
        <v>0</v>
      </c>
      <c r="G524" s="136">
        <v>0</v>
      </c>
      <c r="H524" s="93">
        <f>10.28*G524</f>
        <v>0</v>
      </c>
      <c r="I524" s="136">
        <v>0</v>
      </c>
      <c r="J524" s="136">
        <v>0</v>
      </c>
      <c r="K524" s="93">
        <f>10.28*J524</f>
        <v>0</v>
      </c>
      <c r="L524" s="174">
        <v>0</v>
      </c>
      <c r="M524" s="174">
        <v>0</v>
      </c>
      <c r="N524" s="93">
        <f>10.28*M524</f>
        <v>0</v>
      </c>
      <c r="O524" s="183">
        <v>0</v>
      </c>
      <c r="P524" s="183">
        <v>0</v>
      </c>
      <c r="Q524" s="93">
        <f>10.28*P524</f>
        <v>0</v>
      </c>
      <c r="R524" s="183">
        <v>0</v>
      </c>
      <c r="S524" s="183">
        <v>0</v>
      </c>
      <c r="T524" s="93">
        <f>10.28*S524</f>
        <v>0</v>
      </c>
      <c r="U524" s="66">
        <f t="shared" si="132"/>
        <v>0</v>
      </c>
      <c r="V524" s="74">
        <f t="shared" si="132"/>
        <v>0</v>
      </c>
      <c r="W524" s="95">
        <f t="shared" si="132"/>
        <v>0</v>
      </c>
    </row>
    <row r="525" spans="1:23" s="68" customFormat="1" ht="15.75" x14ac:dyDescent="0.3">
      <c r="A525" s="84" t="s">
        <v>10</v>
      </c>
      <c r="B525" s="85" t="s">
        <v>97</v>
      </c>
      <c r="C525" s="132">
        <v>1</v>
      </c>
      <c r="D525" s="132">
        <v>1</v>
      </c>
      <c r="E525" s="93">
        <f>14.73*D525</f>
        <v>14.73</v>
      </c>
      <c r="F525" s="136">
        <v>0</v>
      </c>
      <c r="G525" s="136">
        <v>0</v>
      </c>
      <c r="H525" s="93">
        <f>14.73*G525</f>
        <v>0</v>
      </c>
      <c r="I525" s="136">
        <v>1</v>
      </c>
      <c r="J525" s="136">
        <v>0</v>
      </c>
      <c r="K525" s="93">
        <f>14.73*J525</f>
        <v>0</v>
      </c>
      <c r="L525" s="174">
        <v>1</v>
      </c>
      <c r="M525" s="174">
        <v>1</v>
      </c>
      <c r="N525" s="93">
        <f>14.73*M525</f>
        <v>14.73</v>
      </c>
      <c r="O525" s="183">
        <v>1</v>
      </c>
      <c r="P525" s="183">
        <v>1</v>
      </c>
      <c r="Q525" s="93">
        <f>14.73*P525</f>
        <v>14.73</v>
      </c>
      <c r="R525" s="183">
        <v>0</v>
      </c>
      <c r="S525" s="183">
        <v>0</v>
      </c>
      <c r="T525" s="93">
        <f>14.73*S525</f>
        <v>0</v>
      </c>
      <c r="U525" s="66">
        <f t="shared" si="132"/>
        <v>4</v>
      </c>
      <c r="V525" s="74">
        <f t="shared" si="132"/>
        <v>3</v>
      </c>
      <c r="W525" s="95">
        <f t="shared" si="132"/>
        <v>44.19</v>
      </c>
    </row>
    <row r="526" spans="1:23" s="68" customFormat="1" ht="15.75" x14ac:dyDescent="0.3">
      <c r="A526" s="84" t="s">
        <v>11</v>
      </c>
      <c r="B526" s="85" t="s">
        <v>33</v>
      </c>
      <c r="C526" s="132">
        <v>1</v>
      </c>
      <c r="D526" s="132">
        <v>2</v>
      </c>
      <c r="E526" s="93">
        <f>11.96*D526</f>
        <v>23.92</v>
      </c>
      <c r="F526" s="136">
        <v>1</v>
      </c>
      <c r="G526" s="136">
        <v>0</v>
      </c>
      <c r="H526" s="93">
        <f>11.96*G526</f>
        <v>0</v>
      </c>
      <c r="I526" s="136">
        <v>1</v>
      </c>
      <c r="J526" s="136">
        <v>2</v>
      </c>
      <c r="K526" s="93">
        <f>11.96*J526</f>
        <v>23.92</v>
      </c>
      <c r="L526" s="174">
        <v>0</v>
      </c>
      <c r="M526" s="174">
        <v>1</v>
      </c>
      <c r="N526" s="93">
        <f>11.96*M526</f>
        <v>11.96</v>
      </c>
      <c r="O526" s="183">
        <v>0</v>
      </c>
      <c r="P526" s="183">
        <v>0</v>
      </c>
      <c r="Q526" s="93">
        <f>11.96*P526</f>
        <v>0</v>
      </c>
      <c r="R526" s="183">
        <v>0</v>
      </c>
      <c r="S526" s="183">
        <v>0</v>
      </c>
      <c r="T526" s="93">
        <f>11.96*S526</f>
        <v>0</v>
      </c>
      <c r="U526" s="66">
        <f t="shared" si="132"/>
        <v>3</v>
      </c>
      <c r="V526" s="74">
        <f t="shared" si="132"/>
        <v>5</v>
      </c>
      <c r="W526" s="95">
        <f t="shared" si="132"/>
        <v>59.800000000000004</v>
      </c>
    </row>
    <row r="527" spans="1:23" s="68" customFormat="1" ht="15.75" x14ac:dyDescent="0.3">
      <c r="A527" s="84" t="s">
        <v>12</v>
      </c>
      <c r="B527" s="85" t="s">
        <v>27</v>
      </c>
      <c r="C527" s="132">
        <v>0</v>
      </c>
      <c r="D527" s="132">
        <v>0</v>
      </c>
      <c r="E527" s="93">
        <f>11.05*D527</f>
        <v>0</v>
      </c>
      <c r="F527" s="136">
        <v>0</v>
      </c>
      <c r="G527" s="136">
        <v>0</v>
      </c>
      <c r="H527" s="93">
        <f>11.05*G527</f>
        <v>0</v>
      </c>
      <c r="I527" s="136">
        <v>0</v>
      </c>
      <c r="J527" s="136">
        <v>0</v>
      </c>
      <c r="K527" s="93">
        <f>11.05*J527</f>
        <v>0</v>
      </c>
      <c r="L527" s="174">
        <v>0</v>
      </c>
      <c r="M527" s="174">
        <v>0</v>
      </c>
      <c r="N527" s="93">
        <f>11.05*M527</f>
        <v>0</v>
      </c>
      <c r="O527" s="183">
        <v>1</v>
      </c>
      <c r="P527" s="183">
        <v>1</v>
      </c>
      <c r="Q527" s="93">
        <f>11.05*P527</f>
        <v>11.05</v>
      </c>
      <c r="R527" s="183">
        <v>0</v>
      </c>
      <c r="S527" s="183">
        <v>0</v>
      </c>
      <c r="T527" s="93">
        <f>11.05*S527</f>
        <v>0</v>
      </c>
      <c r="U527" s="66">
        <f t="shared" si="132"/>
        <v>1</v>
      </c>
      <c r="V527" s="74">
        <f t="shared" si="132"/>
        <v>1</v>
      </c>
      <c r="W527" s="95">
        <f t="shared" si="132"/>
        <v>11.05</v>
      </c>
    </row>
    <row r="528" spans="1:23" s="68" customFormat="1" ht="15.75" x14ac:dyDescent="0.3">
      <c r="A528" s="84" t="s">
        <v>13</v>
      </c>
      <c r="B528" s="85" t="s">
        <v>31</v>
      </c>
      <c r="C528" s="132">
        <v>1</v>
      </c>
      <c r="D528" s="132">
        <v>0</v>
      </c>
      <c r="E528" s="93">
        <f>11.91*D528</f>
        <v>0</v>
      </c>
      <c r="F528" s="136">
        <v>0</v>
      </c>
      <c r="G528" s="136">
        <v>0</v>
      </c>
      <c r="H528" s="93">
        <f>11.91*G528</f>
        <v>0</v>
      </c>
      <c r="I528" s="136">
        <v>0</v>
      </c>
      <c r="J528" s="136">
        <v>0</v>
      </c>
      <c r="K528" s="93">
        <f>11.91*J528</f>
        <v>0</v>
      </c>
      <c r="L528" s="174">
        <v>0</v>
      </c>
      <c r="M528" s="174">
        <v>0</v>
      </c>
      <c r="N528" s="93">
        <f>11.91*M528</f>
        <v>0</v>
      </c>
      <c r="O528" s="183">
        <v>0</v>
      </c>
      <c r="P528" s="183">
        <v>0</v>
      </c>
      <c r="Q528" s="93">
        <f>11.91*P528</f>
        <v>0</v>
      </c>
      <c r="R528" s="183">
        <v>0</v>
      </c>
      <c r="S528" s="183">
        <v>0</v>
      </c>
      <c r="T528" s="93">
        <f>11.91*S528</f>
        <v>0</v>
      </c>
      <c r="U528" s="66">
        <f t="shared" si="132"/>
        <v>1</v>
      </c>
      <c r="V528" s="74">
        <f t="shared" si="132"/>
        <v>0</v>
      </c>
      <c r="W528" s="95">
        <f t="shared" si="132"/>
        <v>0</v>
      </c>
    </row>
    <row r="529" spans="1:23" s="68" customFormat="1" ht="15.75" x14ac:dyDescent="0.3">
      <c r="A529" s="84" t="s">
        <v>14</v>
      </c>
      <c r="B529" s="85" t="s">
        <v>32</v>
      </c>
      <c r="C529" s="132">
        <v>1</v>
      </c>
      <c r="D529" s="132">
        <v>2</v>
      </c>
      <c r="E529" s="93">
        <f>11.15*D529</f>
        <v>22.3</v>
      </c>
      <c r="F529" s="136">
        <v>1</v>
      </c>
      <c r="G529" s="136">
        <v>0</v>
      </c>
      <c r="H529" s="93">
        <f>11.15*G529</f>
        <v>0</v>
      </c>
      <c r="I529" s="136">
        <v>0</v>
      </c>
      <c r="J529" s="136">
        <v>0</v>
      </c>
      <c r="K529" s="93">
        <f>11.15*J529</f>
        <v>0</v>
      </c>
      <c r="L529" s="174">
        <v>6</v>
      </c>
      <c r="M529" s="174">
        <v>0</v>
      </c>
      <c r="N529" s="93">
        <f>11.15*M529</f>
        <v>0</v>
      </c>
      <c r="O529" s="183">
        <v>3</v>
      </c>
      <c r="P529" s="183">
        <v>6</v>
      </c>
      <c r="Q529" s="93">
        <f>11.15*P529</f>
        <v>66.900000000000006</v>
      </c>
      <c r="R529" s="183">
        <v>2</v>
      </c>
      <c r="S529" s="183">
        <v>0</v>
      </c>
      <c r="T529" s="93">
        <f>11.15*S529</f>
        <v>0</v>
      </c>
      <c r="U529" s="66">
        <f t="shared" si="132"/>
        <v>13</v>
      </c>
      <c r="V529" s="74">
        <f t="shared" si="132"/>
        <v>8</v>
      </c>
      <c r="W529" s="95">
        <f t="shared" si="132"/>
        <v>89.2</v>
      </c>
    </row>
    <row r="530" spans="1:23" s="68" customFormat="1" ht="15.75" x14ac:dyDescent="0.3">
      <c r="A530" s="84" t="s">
        <v>15</v>
      </c>
      <c r="B530" s="85" t="s">
        <v>98</v>
      </c>
      <c r="C530" s="132">
        <v>0</v>
      </c>
      <c r="D530" s="132">
        <v>0</v>
      </c>
      <c r="E530" s="93">
        <f>11.24*D530</f>
        <v>0</v>
      </c>
      <c r="F530" s="136">
        <v>0</v>
      </c>
      <c r="G530" s="136">
        <v>0</v>
      </c>
      <c r="H530" s="93">
        <f>11.24*G530</f>
        <v>0</v>
      </c>
      <c r="I530" s="136">
        <v>0</v>
      </c>
      <c r="J530" s="136">
        <v>0</v>
      </c>
      <c r="K530" s="93">
        <f>11.24*J530</f>
        <v>0</v>
      </c>
      <c r="L530" s="174">
        <v>0</v>
      </c>
      <c r="M530" s="174">
        <v>0</v>
      </c>
      <c r="N530" s="93">
        <f>11.24*M530</f>
        <v>0</v>
      </c>
      <c r="O530" s="183">
        <v>0</v>
      </c>
      <c r="P530" s="183">
        <v>0</v>
      </c>
      <c r="Q530" s="93">
        <f>11.24*P530</f>
        <v>0</v>
      </c>
      <c r="R530" s="183">
        <v>0</v>
      </c>
      <c r="S530" s="183">
        <v>0</v>
      </c>
      <c r="T530" s="93">
        <f>11.24*S530</f>
        <v>0</v>
      </c>
      <c r="U530" s="66">
        <f t="shared" si="132"/>
        <v>0</v>
      </c>
      <c r="V530" s="74">
        <f t="shared" si="132"/>
        <v>0</v>
      </c>
      <c r="W530" s="95">
        <f t="shared" si="132"/>
        <v>0</v>
      </c>
    </row>
    <row r="531" spans="1:23" s="68" customFormat="1" ht="15.75" x14ac:dyDescent="0.3">
      <c r="A531" s="84" t="s">
        <v>16</v>
      </c>
      <c r="B531" s="85" t="s">
        <v>99</v>
      </c>
      <c r="C531" s="132">
        <v>1</v>
      </c>
      <c r="D531" s="132">
        <v>0</v>
      </c>
      <c r="E531" s="93">
        <f>14.15*D531</f>
        <v>0</v>
      </c>
      <c r="F531" s="136">
        <v>0</v>
      </c>
      <c r="G531" s="136">
        <v>0</v>
      </c>
      <c r="H531" s="93">
        <f>14.15*G531</f>
        <v>0</v>
      </c>
      <c r="I531" s="136">
        <v>0</v>
      </c>
      <c r="J531" s="136">
        <v>0</v>
      </c>
      <c r="K531" s="93">
        <f>14.15*J531</f>
        <v>0</v>
      </c>
      <c r="L531" s="174">
        <v>0</v>
      </c>
      <c r="M531" s="174">
        <v>0</v>
      </c>
      <c r="N531" s="93">
        <f>14.15*M531</f>
        <v>0</v>
      </c>
      <c r="O531" s="183">
        <v>0</v>
      </c>
      <c r="P531" s="183">
        <v>0</v>
      </c>
      <c r="Q531" s="93">
        <f>14.15*P531</f>
        <v>0</v>
      </c>
      <c r="R531" s="183">
        <v>0</v>
      </c>
      <c r="S531" s="183">
        <v>0</v>
      </c>
      <c r="T531" s="93">
        <f>14.15*S531</f>
        <v>0</v>
      </c>
      <c r="U531" s="66">
        <f t="shared" si="132"/>
        <v>1</v>
      </c>
      <c r="V531" s="74">
        <f t="shared" si="132"/>
        <v>0</v>
      </c>
      <c r="W531" s="95">
        <f t="shared" si="132"/>
        <v>0</v>
      </c>
    </row>
    <row r="532" spans="1:23" s="68" customFormat="1" ht="15.75" x14ac:dyDescent="0.3">
      <c r="A532" s="84" t="s">
        <v>17</v>
      </c>
      <c r="B532" s="85" t="s">
        <v>26</v>
      </c>
      <c r="C532" s="132">
        <v>0</v>
      </c>
      <c r="D532" s="132">
        <v>1</v>
      </c>
      <c r="E532" s="93">
        <f>0*D532</f>
        <v>0</v>
      </c>
      <c r="F532" s="136">
        <v>1</v>
      </c>
      <c r="G532" s="136">
        <v>0</v>
      </c>
      <c r="H532" s="93">
        <f>0*G532</f>
        <v>0</v>
      </c>
      <c r="I532" s="136">
        <v>0</v>
      </c>
      <c r="J532" s="136">
        <v>1</v>
      </c>
      <c r="K532" s="93">
        <f>0*J532</f>
        <v>0</v>
      </c>
      <c r="L532" s="174">
        <v>0</v>
      </c>
      <c r="M532" s="174">
        <v>0</v>
      </c>
      <c r="N532" s="93">
        <f>0*M532</f>
        <v>0</v>
      </c>
      <c r="O532" s="183">
        <v>0</v>
      </c>
      <c r="P532" s="183">
        <v>0</v>
      </c>
      <c r="Q532" s="93">
        <f>0*P532</f>
        <v>0</v>
      </c>
      <c r="R532" s="183">
        <v>1</v>
      </c>
      <c r="S532" s="183">
        <v>1</v>
      </c>
      <c r="T532" s="93">
        <f>0*S532</f>
        <v>0</v>
      </c>
      <c r="U532" s="66">
        <f t="shared" si="132"/>
        <v>2</v>
      </c>
      <c r="V532" s="74">
        <f t="shared" si="132"/>
        <v>3</v>
      </c>
      <c r="W532" s="95">
        <f t="shared" si="132"/>
        <v>0</v>
      </c>
    </row>
    <row r="533" spans="1:23" s="68" customFormat="1" ht="15.75" x14ac:dyDescent="0.3">
      <c r="A533" s="84" t="s">
        <v>18</v>
      </c>
      <c r="B533" s="85" t="s">
        <v>104</v>
      </c>
      <c r="C533" s="132">
        <v>0</v>
      </c>
      <c r="D533" s="132">
        <v>0</v>
      </c>
      <c r="E533" s="93">
        <f>0*D533</f>
        <v>0</v>
      </c>
      <c r="F533" s="136">
        <v>0</v>
      </c>
      <c r="G533" s="136">
        <v>0</v>
      </c>
      <c r="H533" s="93">
        <f>0*G533</f>
        <v>0</v>
      </c>
      <c r="I533" s="136">
        <v>0</v>
      </c>
      <c r="J533" s="136">
        <v>0</v>
      </c>
      <c r="K533" s="93">
        <f>0*J533</f>
        <v>0</v>
      </c>
      <c r="L533" s="174">
        <v>0</v>
      </c>
      <c r="M533" s="174">
        <v>0</v>
      </c>
      <c r="N533" s="93">
        <f>0*M533</f>
        <v>0</v>
      </c>
      <c r="O533" s="183">
        <v>0</v>
      </c>
      <c r="P533" s="183">
        <v>0</v>
      </c>
      <c r="Q533" s="93">
        <f>0*P533</f>
        <v>0</v>
      </c>
      <c r="R533" s="183">
        <v>0</v>
      </c>
      <c r="S533" s="183">
        <v>0</v>
      </c>
      <c r="T533" s="93">
        <f>0*S533</f>
        <v>0</v>
      </c>
      <c r="U533" s="66">
        <f t="shared" si="132"/>
        <v>0</v>
      </c>
      <c r="V533" s="74">
        <f t="shared" si="132"/>
        <v>0</v>
      </c>
      <c r="W533" s="95">
        <f t="shared" si="132"/>
        <v>0</v>
      </c>
    </row>
    <row r="534" spans="1:23" s="68" customFormat="1" ht="15.75" x14ac:dyDescent="0.3">
      <c r="A534" s="84" t="s">
        <v>19</v>
      </c>
      <c r="B534" s="85" t="s">
        <v>34</v>
      </c>
      <c r="C534" s="132">
        <v>0</v>
      </c>
      <c r="D534" s="132">
        <v>0</v>
      </c>
      <c r="E534" s="93">
        <f>11.7*D534</f>
        <v>0</v>
      </c>
      <c r="F534" s="136">
        <v>0</v>
      </c>
      <c r="G534" s="136">
        <v>0</v>
      </c>
      <c r="H534" s="93">
        <f>11.7*G534</f>
        <v>0</v>
      </c>
      <c r="I534" s="136">
        <v>0</v>
      </c>
      <c r="J534" s="136">
        <v>0</v>
      </c>
      <c r="K534" s="93">
        <f>11.7*J534</f>
        <v>0</v>
      </c>
      <c r="L534" s="174">
        <v>0</v>
      </c>
      <c r="M534" s="174">
        <v>0</v>
      </c>
      <c r="N534" s="93">
        <f>11.7*M534</f>
        <v>0</v>
      </c>
      <c r="O534" s="183">
        <v>0</v>
      </c>
      <c r="P534" s="183">
        <v>0</v>
      </c>
      <c r="Q534" s="93">
        <f>11.7*P534</f>
        <v>0</v>
      </c>
      <c r="R534" s="183">
        <v>0</v>
      </c>
      <c r="S534" s="183">
        <v>0</v>
      </c>
      <c r="T534" s="93">
        <f>11.7*S534</f>
        <v>0</v>
      </c>
      <c r="U534" s="66">
        <f t="shared" si="132"/>
        <v>0</v>
      </c>
      <c r="V534" s="74">
        <f t="shared" si="132"/>
        <v>0</v>
      </c>
      <c r="W534" s="95">
        <f t="shared" si="132"/>
        <v>0</v>
      </c>
    </row>
    <row r="535" spans="1:23" s="68" customFormat="1" ht="15.75" x14ac:dyDescent="0.3">
      <c r="A535" s="84" t="s">
        <v>20</v>
      </c>
      <c r="B535" s="85" t="s">
        <v>37</v>
      </c>
      <c r="C535" s="132">
        <v>0</v>
      </c>
      <c r="D535" s="132">
        <v>1</v>
      </c>
      <c r="E535" s="93">
        <f>0*D535</f>
        <v>0</v>
      </c>
      <c r="F535" s="136">
        <v>0</v>
      </c>
      <c r="G535" s="136">
        <v>0</v>
      </c>
      <c r="H535" s="93">
        <f>0*G535</f>
        <v>0</v>
      </c>
      <c r="I535" s="136">
        <v>0</v>
      </c>
      <c r="J535" s="136">
        <v>0</v>
      </c>
      <c r="K535" s="93">
        <f>0*J535</f>
        <v>0</v>
      </c>
      <c r="L535" s="174">
        <v>0</v>
      </c>
      <c r="M535" s="174">
        <v>0</v>
      </c>
      <c r="N535" s="93">
        <f>0*M535</f>
        <v>0</v>
      </c>
      <c r="O535" s="183">
        <v>0</v>
      </c>
      <c r="P535" s="183">
        <v>0</v>
      </c>
      <c r="Q535" s="93">
        <f>0*P535</f>
        <v>0</v>
      </c>
      <c r="R535" s="183">
        <v>0</v>
      </c>
      <c r="S535" s="183">
        <v>0</v>
      </c>
      <c r="T535" s="93">
        <f>0*S535</f>
        <v>0</v>
      </c>
      <c r="U535" s="66">
        <f t="shared" si="132"/>
        <v>0</v>
      </c>
      <c r="V535" s="74">
        <f t="shared" si="132"/>
        <v>1</v>
      </c>
      <c r="W535" s="95">
        <f t="shared" si="132"/>
        <v>0</v>
      </c>
    </row>
    <row r="536" spans="1:23" s="68" customFormat="1" ht="15.75" x14ac:dyDescent="0.3">
      <c r="A536" s="84" t="s">
        <v>21</v>
      </c>
      <c r="B536" s="85" t="s">
        <v>28</v>
      </c>
      <c r="C536" s="132">
        <v>0</v>
      </c>
      <c r="D536" s="132">
        <v>1</v>
      </c>
      <c r="E536" s="93">
        <f>0*D536</f>
        <v>0</v>
      </c>
      <c r="F536" s="136">
        <v>1</v>
      </c>
      <c r="G536" s="136">
        <v>1</v>
      </c>
      <c r="H536" s="93">
        <f>0*G536</f>
        <v>0</v>
      </c>
      <c r="I536" s="136">
        <v>0</v>
      </c>
      <c r="J536" s="136">
        <v>1</v>
      </c>
      <c r="K536" s="93">
        <f>0*J536</f>
        <v>0</v>
      </c>
      <c r="L536" s="174">
        <v>0</v>
      </c>
      <c r="M536" s="174">
        <v>0</v>
      </c>
      <c r="N536" s="93">
        <f>0*M536</f>
        <v>0</v>
      </c>
      <c r="O536" s="183">
        <v>0</v>
      </c>
      <c r="P536" s="183">
        <v>0</v>
      </c>
      <c r="Q536" s="93">
        <f>0*P536</f>
        <v>0</v>
      </c>
      <c r="R536" s="183">
        <v>0</v>
      </c>
      <c r="S536" s="183">
        <v>0</v>
      </c>
      <c r="T536" s="93">
        <f>0*S536</f>
        <v>0</v>
      </c>
      <c r="U536" s="66">
        <f t="shared" si="132"/>
        <v>1</v>
      </c>
      <c r="V536" s="74">
        <f t="shared" si="132"/>
        <v>3</v>
      </c>
      <c r="W536" s="95">
        <f t="shared" si="132"/>
        <v>0</v>
      </c>
    </row>
    <row r="537" spans="1:23" s="68" customFormat="1" ht="15.75" x14ac:dyDescent="0.3">
      <c r="A537" s="86">
        <v>20</v>
      </c>
      <c r="B537" s="85" t="s">
        <v>25</v>
      </c>
      <c r="C537" s="132">
        <v>2</v>
      </c>
      <c r="D537" s="132">
        <v>2</v>
      </c>
      <c r="E537" s="93">
        <f>14.98*D537</f>
        <v>29.96</v>
      </c>
      <c r="F537" s="136">
        <v>1</v>
      </c>
      <c r="G537" s="136">
        <v>0</v>
      </c>
      <c r="H537" s="93">
        <f>14.98*G537</f>
        <v>0</v>
      </c>
      <c r="I537" s="136">
        <v>2</v>
      </c>
      <c r="J537" s="136">
        <v>2</v>
      </c>
      <c r="K537" s="93">
        <f>14.98*J537</f>
        <v>29.96</v>
      </c>
      <c r="L537" s="174">
        <v>2</v>
      </c>
      <c r="M537" s="174">
        <v>2</v>
      </c>
      <c r="N537" s="93">
        <f>14.98*M537</f>
        <v>29.96</v>
      </c>
      <c r="O537" s="183">
        <v>1</v>
      </c>
      <c r="P537" s="183">
        <v>1</v>
      </c>
      <c r="Q537" s="93">
        <f>14.98*P537</f>
        <v>14.98</v>
      </c>
      <c r="R537" s="183">
        <v>2</v>
      </c>
      <c r="S537" s="183">
        <v>2</v>
      </c>
      <c r="T537" s="93">
        <f>14.98*S537</f>
        <v>29.96</v>
      </c>
      <c r="U537" s="66">
        <f t="shared" si="132"/>
        <v>10</v>
      </c>
      <c r="V537" s="74">
        <f t="shared" si="132"/>
        <v>9</v>
      </c>
      <c r="W537" s="95">
        <f t="shared" si="132"/>
        <v>134.82</v>
      </c>
    </row>
    <row r="538" spans="1:23" s="68" customFormat="1" ht="16.5" thickBot="1" x14ac:dyDescent="0.35">
      <c r="A538" s="86">
        <v>21</v>
      </c>
      <c r="B538" s="85" t="s">
        <v>39</v>
      </c>
      <c r="C538" s="132">
        <v>0</v>
      </c>
      <c r="D538" s="132">
        <v>0</v>
      </c>
      <c r="E538" s="93">
        <f>10.28*D538</f>
        <v>0</v>
      </c>
      <c r="F538" s="136">
        <v>0</v>
      </c>
      <c r="G538" s="136">
        <v>0</v>
      </c>
      <c r="H538" s="93">
        <f>10.28*G538</f>
        <v>0</v>
      </c>
      <c r="I538" s="136">
        <v>0</v>
      </c>
      <c r="J538" s="136">
        <v>0</v>
      </c>
      <c r="K538" s="93">
        <f>10.28*J538</f>
        <v>0</v>
      </c>
      <c r="L538" s="174">
        <v>0</v>
      </c>
      <c r="M538" s="174">
        <v>0</v>
      </c>
      <c r="N538" s="93">
        <f>10.28*M538</f>
        <v>0</v>
      </c>
      <c r="O538" s="183">
        <v>0</v>
      </c>
      <c r="P538" s="183">
        <v>0</v>
      </c>
      <c r="Q538" s="93">
        <f>10.28*P538</f>
        <v>0</v>
      </c>
      <c r="R538" s="183">
        <v>0</v>
      </c>
      <c r="S538" s="183">
        <v>0</v>
      </c>
      <c r="T538" s="93">
        <f>10.28*S538</f>
        <v>0</v>
      </c>
      <c r="U538" s="66">
        <f t="shared" si="132"/>
        <v>0</v>
      </c>
      <c r="V538" s="74">
        <f t="shared" si="132"/>
        <v>0</v>
      </c>
      <c r="W538" s="95">
        <f t="shared" si="132"/>
        <v>0</v>
      </c>
    </row>
    <row r="539" spans="1:23" ht="17.25" thickTop="1" thickBot="1" x14ac:dyDescent="0.35">
      <c r="A539" s="3"/>
      <c r="B539" s="23" t="s">
        <v>57</v>
      </c>
      <c r="C539" s="28">
        <f t="shared" ref="C539:W539" si="133">SUM(C518:C538)</f>
        <v>7</v>
      </c>
      <c r="D539" s="15">
        <f t="shared" si="133"/>
        <v>11</v>
      </c>
      <c r="E539" s="23">
        <f t="shared" si="133"/>
        <v>104.19</v>
      </c>
      <c r="F539" s="28">
        <f t="shared" si="133"/>
        <v>6</v>
      </c>
      <c r="G539" s="15">
        <f t="shared" si="133"/>
        <v>2</v>
      </c>
      <c r="H539" s="16">
        <f t="shared" si="133"/>
        <v>10.02</v>
      </c>
      <c r="I539" s="70">
        <f t="shared" si="133"/>
        <v>4</v>
      </c>
      <c r="J539" s="15">
        <f t="shared" si="133"/>
        <v>7</v>
      </c>
      <c r="K539" s="23">
        <f t="shared" si="133"/>
        <v>67.16</v>
      </c>
      <c r="L539" s="28">
        <f t="shared" si="133"/>
        <v>10</v>
      </c>
      <c r="M539" s="15">
        <f t="shared" si="133"/>
        <v>5</v>
      </c>
      <c r="N539" s="16">
        <f t="shared" si="133"/>
        <v>69.930000000000007</v>
      </c>
      <c r="O539" s="70">
        <f t="shared" si="133"/>
        <v>7</v>
      </c>
      <c r="P539" s="73">
        <f t="shared" si="133"/>
        <v>10</v>
      </c>
      <c r="Q539" s="91">
        <f t="shared" si="133"/>
        <v>120.94000000000001</v>
      </c>
      <c r="R539" s="60">
        <f t="shared" si="133"/>
        <v>7</v>
      </c>
      <c r="S539" s="73">
        <f t="shared" si="133"/>
        <v>4</v>
      </c>
      <c r="T539" s="23">
        <f t="shared" si="133"/>
        <v>43.24</v>
      </c>
      <c r="U539" s="28">
        <f t="shared" si="133"/>
        <v>41</v>
      </c>
      <c r="V539" s="15">
        <f t="shared" si="133"/>
        <v>39</v>
      </c>
      <c r="W539" s="16">
        <f t="shared" si="133"/>
        <v>415.48</v>
      </c>
    </row>
    <row r="540" spans="1:23" ht="16.5" thickTop="1" thickBot="1" x14ac:dyDescent="0.3">
      <c r="A540" s="17"/>
      <c r="B540" s="24" t="s">
        <v>58</v>
      </c>
      <c r="C540" s="17">
        <f>C539</f>
        <v>7</v>
      </c>
      <c r="D540" s="18">
        <f>D539</f>
        <v>11</v>
      </c>
      <c r="E540" s="24">
        <f>E539</f>
        <v>104.19</v>
      </c>
      <c r="F540" s="17">
        <f t="shared" ref="F540:T540" si="134">C540+F539</f>
        <v>13</v>
      </c>
      <c r="G540" s="18">
        <f t="shared" si="134"/>
        <v>13</v>
      </c>
      <c r="H540" s="19">
        <f t="shared" si="134"/>
        <v>114.21</v>
      </c>
      <c r="I540" s="61">
        <f t="shared" si="134"/>
        <v>17</v>
      </c>
      <c r="J540" s="18">
        <f t="shared" si="134"/>
        <v>20</v>
      </c>
      <c r="K540" s="19">
        <f t="shared" si="134"/>
        <v>181.37</v>
      </c>
      <c r="L540" s="17">
        <f t="shared" si="134"/>
        <v>27</v>
      </c>
      <c r="M540" s="18">
        <f t="shared" si="134"/>
        <v>25</v>
      </c>
      <c r="N540" s="19">
        <f t="shared" si="134"/>
        <v>251.3</v>
      </c>
      <c r="O540" s="61">
        <f t="shared" si="134"/>
        <v>34</v>
      </c>
      <c r="P540" s="79">
        <f t="shared" si="134"/>
        <v>35</v>
      </c>
      <c r="Q540" s="101">
        <f t="shared" si="134"/>
        <v>372.24</v>
      </c>
      <c r="R540" s="61">
        <f t="shared" si="134"/>
        <v>41</v>
      </c>
      <c r="S540" s="79">
        <f t="shared" si="134"/>
        <v>39</v>
      </c>
      <c r="T540" s="24">
        <f t="shared" si="134"/>
        <v>415.48</v>
      </c>
      <c r="U540" s="17"/>
      <c r="V540" s="18"/>
      <c r="W540" s="19"/>
    </row>
    <row r="541" spans="1:23" ht="16.5" thickTop="1" x14ac:dyDescent="0.3">
      <c r="A541" s="2"/>
      <c r="B541" s="2"/>
      <c r="C541" s="2"/>
      <c r="D541" s="2"/>
      <c r="E541" s="2"/>
      <c r="F541" s="2"/>
      <c r="G541" s="2"/>
      <c r="H541" s="2"/>
      <c r="I541" s="62"/>
      <c r="J541" s="2"/>
      <c r="K541" s="2"/>
      <c r="L541" s="2"/>
      <c r="M541" s="2"/>
      <c r="N541" s="2"/>
      <c r="O541" s="62"/>
      <c r="P541" s="62"/>
      <c r="Q541" s="62"/>
      <c r="R541" s="62"/>
      <c r="S541" s="62"/>
      <c r="T541" s="2"/>
      <c r="U541" s="2"/>
      <c r="V541" s="2"/>
      <c r="W541" s="2"/>
    </row>
    <row r="542" spans="1:23" ht="15.75" x14ac:dyDescent="0.3">
      <c r="A542" s="2"/>
      <c r="B542" s="2" t="s">
        <v>52</v>
      </c>
      <c r="C542" s="2" t="s">
        <v>53</v>
      </c>
      <c r="D542" s="2"/>
      <c r="E542" s="2"/>
      <c r="F542" s="2"/>
      <c r="G542" s="2"/>
      <c r="H542" s="2"/>
      <c r="I542" s="62"/>
      <c r="J542" s="2"/>
      <c r="K542" s="2"/>
      <c r="L542" s="2"/>
      <c r="M542" s="2"/>
      <c r="N542" s="2"/>
      <c r="O542" s="62"/>
      <c r="P542" s="62"/>
      <c r="Q542" s="62"/>
      <c r="R542" s="62"/>
      <c r="S542" s="62"/>
      <c r="T542" s="2"/>
      <c r="U542" s="2"/>
      <c r="V542" s="2"/>
      <c r="W542" s="2"/>
    </row>
    <row r="543" spans="1:23" ht="15.75" x14ac:dyDescent="0.3">
      <c r="A543" s="2"/>
      <c r="B543" s="2"/>
      <c r="C543" s="2" t="s">
        <v>54</v>
      </c>
      <c r="D543" s="2"/>
      <c r="E543" s="2"/>
      <c r="F543" s="2"/>
      <c r="G543" s="2"/>
      <c r="H543" s="2"/>
      <c r="I543" s="62"/>
      <c r="J543" s="2"/>
      <c r="K543" s="2"/>
      <c r="L543" s="2"/>
      <c r="M543" s="2"/>
      <c r="N543" s="2"/>
      <c r="O543" s="62"/>
      <c r="P543" s="62"/>
      <c r="Q543" s="62"/>
      <c r="R543" s="62"/>
      <c r="S543" s="62"/>
      <c r="T543" s="2"/>
      <c r="U543" s="2"/>
      <c r="V543" s="2"/>
      <c r="W543" s="2"/>
    </row>
    <row r="544" spans="1:23" ht="15.75" x14ac:dyDescent="0.3">
      <c r="A544" s="2"/>
      <c r="B544" s="2"/>
      <c r="C544" s="2" t="s">
        <v>105</v>
      </c>
      <c r="D544" s="2"/>
      <c r="E544" s="2"/>
      <c r="F544" s="2"/>
      <c r="G544" s="2"/>
      <c r="H544" s="2"/>
      <c r="I544" s="62"/>
      <c r="J544" s="2"/>
      <c r="K544" s="2"/>
      <c r="L544" s="2"/>
      <c r="M544" s="2"/>
      <c r="N544" s="2"/>
      <c r="O544" s="62"/>
      <c r="P544" s="62"/>
      <c r="Q544" s="62"/>
      <c r="R544" s="62"/>
      <c r="S544" s="62"/>
      <c r="T544" s="2"/>
      <c r="U544" s="2"/>
      <c r="V544" s="2"/>
      <c r="W544" s="2"/>
    </row>
    <row r="545" spans="1:23" ht="15.75" x14ac:dyDescent="0.3">
      <c r="A545" s="282"/>
      <c r="B545" s="283"/>
      <c r="C545" s="283"/>
      <c r="D545" s="283"/>
      <c r="E545" s="283"/>
      <c r="F545" s="283"/>
      <c r="G545" s="283"/>
      <c r="H545" s="283"/>
      <c r="I545" s="283"/>
      <c r="J545" s="283"/>
      <c r="K545" s="283"/>
      <c r="L545" s="283"/>
      <c r="M545" s="283"/>
      <c r="N545" s="283"/>
      <c r="O545" s="283"/>
      <c r="P545" s="283"/>
      <c r="Q545" s="283"/>
      <c r="R545" s="283"/>
      <c r="S545" s="283"/>
      <c r="T545" s="283"/>
      <c r="U545" s="283"/>
      <c r="V545" s="283"/>
      <c r="W545" s="283"/>
    </row>
    <row r="546" spans="1:23" ht="16.5" thickBot="1" x14ac:dyDescent="0.35">
      <c r="A546" s="2"/>
      <c r="B546" s="1" t="s">
        <v>55</v>
      </c>
      <c r="C546" s="1" t="s">
        <v>94</v>
      </c>
      <c r="D546" s="2"/>
      <c r="E546" s="2"/>
      <c r="F546" s="2"/>
      <c r="G546" s="2"/>
      <c r="H546" s="2"/>
      <c r="I546" s="62"/>
      <c r="J546" s="2"/>
      <c r="K546" s="2"/>
      <c r="L546" s="2"/>
      <c r="M546" s="2"/>
      <c r="N546" s="2"/>
      <c r="O546" s="62"/>
      <c r="P546" s="62"/>
      <c r="Q546" s="62"/>
      <c r="R546" s="62"/>
      <c r="S546" s="62"/>
      <c r="T546" s="2"/>
      <c r="U546" s="2"/>
      <c r="V546" s="2"/>
      <c r="W546" s="2"/>
    </row>
    <row r="547" spans="1:23" ht="16.5" thickTop="1" x14ac:dyDescent="0.3">
      <c r="A547" s="262" t="s">
        <v>0</v>
      </c>
      <c r="B547" s="265" t="s">
        <v>1</v>
      </c>
      <c r="C547" s="268" t="s">
        <v>40</v>
      </c>
      <c r="D547" s="269"/>
      <c r="E547" s="269"/>
      <c r="F547" s="269"/>
      <c r="G547" s="269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70"/>
      <c r="U547" s="271" t="s">
        <v>61</v>
      </c>
      <c r="V547" s="271"/>
      <c r="W547" s="272"/>
    </row>
    <row r="548" spans="1:23" ht="15.75" x14ac:dyDescent="0.3">
      <c r="A548" s="263"/>
      <c r="B548" s="266"/>
      <c r="C548" s="259" t="s">
        <v>62</v>
      </c>
      <c r="D548" s="275"/>
      <c r="E548" s="275"/>
      <c r="F548" s="255" t="s">
        <v>63</v>
      </c>
      <c r="G548" s="256"/>
      <c r="H548" s="257"/>
      <c r="I548" s="256" t="s">
        <v>64</v>
      </c>
      <c r="J548" s="256"/>
      <c r="K548" s="256"/>
      <c r="L548" s="255" t="s">
        <v>65</v>
      </c>
      <c r="M548" s="256"/>
      <c r="N548" s="257"/>
      <c r="O548" s="276" t="s">
        <v>66</v>
      </c>
      <c r="P548" s="276"/>
      <c r="Q548" s="276"/>
      <c r="R548" s="255" t="s">
        <v>67</v>
      </c>
      <c r="S548" s="256"/>
      <c r="T548" s="257"/>
      <c r="U548" s="273"/>
      <c r="V548" s="273"/>
      <c r="W548" s="274"/>
    </row>
    <row r="549" spans="1:23" ht="16.5" thickBot="1" x14ac:dyDescent="0.35">
      <c r="A549" s="264"/>
      <c r="B549" s="267"/>
      <c r="C549" s="43" t="s">
        <v>47</v>
      </c>
      <c r="D549" s="44" t="s">
        <v>48</v>
      </c>
      <c r="E549" s="45" t="s">
        <v>103</v>
      </c>
      <c r="F549" s="43" t="s">
        <v>47</v>
      </c>
      <c r="G549" s="44" t="s">
        <v>48</v>
      </c>
      <c r="H549" s="45" t="s">
        <v>103</v>
      </c>
      <c r="I549" s="55" t="s">
        <v>47</v>
      </c>
      <c r="J549" s="44" t="s">
        <v>48</v>
      </c>
      <c r="K549" s="45" t="s">
        <v>103</v>
      </c>
      <c r="L549" s="43" t="s">
        <v>47</v>
      </c>
      <c r="M549" s="44" t="s">
        <v>48</v>
      </c>
      <c r="N549" s="45" t="s">
        <v>103</v>
      </c>
      <c r="O549" s="55" t="s">
        <v>47</v>
      </c>
      <c r="P549" s="75" t="s">
        <v>48</v>
      </c>
      <c r="Q549" s="99" t="s">
        <v>103</v>
      </c>
      <c r="R549" s="55" t="s">
        <v>47</v>
      </c>
      <c r="S549" s="75" t="s">
        <v>48</v>
      </c>
      <c r="T549" s="45" t="s">
        <v>103</v>
      </c>
      <c r="U549" s="43" t="s">
        <v>47</v>
      </c>
      <c r="V549" s="44" t="s">
        <v>48</v>
      </c>
      <c r="W549" s="45" t="s">
        <v>103</v>
      </c>
    </row>
    <row r="550" spans="1:23" ht="17.25" thickTop="1" thickBot="1" x14ac:dyDescent="0.35">
      <c r="A550" s="3" t="s">
        <v>3</v>
      </c>
      <c r="B550" s="20" t="s">
        <v>4</v>
      </c>
      <c r="C550" s="3" t="s">
        <v>68</v>
      </c>
      <c r="D550" s="4" t="s">
        <v>69</v>
      </c>
      <c r="E550" s="5" t="s">
        <v>70</v>
      </c>
      <c r="F550" s="3" t="s">
        <v>71</v>
      </c>
      <c r="G550" s="4" t="s">
        <v>72</v>
      </c>
      <c r="H550" s="5" t="s">
        <v>73</v>
      </c>
      <c r="I550" s="56" t="s">
        <v>74</v>
      </c>
      <c r="J550" s="4" t="s">
        <v>75</v>
      </c>
      <c r="K550" s="5" t="s">
        <v>76</v>
      </c>
      <c r="L550" s="3" t="s">
        <v>77</v>
      </c>
      <c r="M550" s="4" t="s">
        <v>78</v>
      </c>
      <c r="N550" s="5" t="s">
        <v>79</v>
      </c>
      <c r="O550" s="56" t="s">
        <v>80</v>
      </c>
      <c r="P550" s="76" t="s">
        <v>81</v>
      </c>
      <c r="Q550" s="103" t="s">
        <v>82</v>
      </c>
      <c r="R550" s="56" t="s">
        <v>83</v>
      </c>
      <c r="S550" s="76" t="s">
        <v>84</v>
      </c>
      <c r="T550" s="5" t="s">
        <v>85</v>
      </c>
      <c r="U550" s="3" t="s">
        <v>86</v>
      </c>
      <c r="V550" s="4" t="s">
        <v>87</v>
      </c>
      <c r="W550" s="5" t="s">
        <v>88</v>
      </c>
    </row>
    <row r="551" spans="1:23" ht="16.5" thickTop="1" x14ac:dyDescent="0.3">
      <c r="A551" s="6" t="s">
        <v>3</v>
      </c>
      <c r="B551" s="21" t="s">
        <v>23</v>
      </c>
      <c r="C551" s="183">
        <v>0</v>
      </c>
      <c r="D551" s="183">
        <v>0</v>
      </c>
      <c r="E551" s="12">
        <f>14.8*D551</f>
        <v>0</v>
      </c>
      <c r="F551" s="183">
        <v>0</v>
      </c>
      <c r="G551" s="183">
        <v>0</v>
      </c>
      <c r="H551" s="12">
        <f>14.8*G551</f>
        <v>0</v>
      </c>
      <c r="I551" s="132"/>
      <c r="J551" s="132"/>
      <c r="K551" s="12">
        <f>14.8*J551</f>
        <v>0</v>
      </c>
      <c r="L551" s="7"/>
      <c r="M551" s="7"/>
      <c r="N551" s="12">
        <f>14.8*M551</f>
        <v>0</v>
      </c>
      <c r="O551" s="67"/>
      <c r="P551" s="108"/>
      <c r="Q551" s="93">
        <f>14.8*P551</f>
        <v>0</v>
      </c>
      <c r="R551" s="112"/>
      <c r="S551" s="112"/>
      <c r="T551" s="12">
        <f>14.8*S551</f>
        <v>0</v>
      </c>
      <c r="U551" s="30">
        <f t="shared" ref="U551:W566" si="135">U518+C551+F551+I551+L551+O551+R551</f>
        <v>0</v>
      </c>
      <c r="V551" s="30">
        <f t="shared" si="135"/>
        <v>0</v>
      </c>
      <c r="W551" s="35">
        <f t="shared" si="135"/>
        <v>0</v>
      </c>
    </row>
    <row r="552" spans="1:23" ht="15.75" x14ac:dyDescent="0.3">
      <c r="A552" s="8" t="s">
        <v>4</v>
      </c>
      <c r="B552" s="22" t="s">
        <v>29</v>
      </c>
      <c r="C552" s="183">
        <v>0</v>
      </c>
      <c r="D552" s="183">
        <v>0</v>
      </c>
      <c r="E552" s="12">
        <f>13.55*D552</f>
        <v>0</v>
      </c>
      <c r="F552" s="183">
        <v>0</v>
      </c>
      <c r="G552" s="183">
        <v>0</v>
      </c>
      <c r="H552" s="12">
        <f>13.55*G552</f>
        <v>0</v>
      </c>
      <c r="I552" s="132"/>
      <c r="J552" s="132"/>
      <c r="K552" s="12">
        <f>13.55*J552</f>
        <v>0</v>
      </c>
      <c r="L552" s="7"/>
      <c r="M552" s="7"/>
      <c r="N552" s="12">
        <f>13.55*M552</f>
        <v>0</v>
      </c>
      <c r="O552" s="67"/>
      <c r="P552" s="108"/>
      <c r="Q552" s="93">
        <f>13.55*P552</f>
        <v>0</v>
      </c>
      <c r="R552" s="112"/>
      <c r="S552" s="112"/>
      <c r="T552" s="12">
        <f>13.55*S552</f>
        <v>0</v>
      </c>
      <c r="U552" s="30">
        <f t="shared" si="135"/>
        <v>0</v>
      </c>
      <c r="V552" s="30">
        <f t="shared" si="135"/>
        <v>0</v>
      </c>
      <c r="W552" s="35">
        <f t="shared" si="135"/>
        <v>0</v>
      </c>
    </row>
    <row r="553" spans="1:23" ht="15.75" x14ac:dyDescent="0.3">
      <c r="A553" s="8" t="s">
        <v>5</v>
      </c>
      <c r="B553" s="22" t="s">
        <v>30</v>
      </c>
      <c r="C553" s="183">
        <v>0</v>
      </c>
      <c r="D553" s="183">
        <v>0</v>
      </c>
      <c r="E553" s="12">
        <f>10.02*D553</f>
        <v>0</v>
      </c>
      <c r="F553" s="183">
        <v>0</v>
      </c>
      <c r="G553" s="183">
        <v>0</v>
      </c>
      <c r="H553" s="12">
        <f>10.02*G553</f>
        <v>0</v>
      </c>
      <c r="I553" s="132"/>
      <c r="J553" s="132"/>
      <c r="K553" s="12">
        <f>10.02*J553</f>
        <v>0</v>
      </c>
      <c r="L553" s="7"/>
      <c r="M553" s="7"/>
      <c r="N553" s="12">
        <f>10.02*M553</f>
        <v>0</v>
      </c>
      <c r="O553" s="67"/>
      <c r="P553" s="108"/>
      <c r="Q553" s="93">
        <f>10.02*P553</f>
        <v>0</v>
      </c>
      <c r="R553" s="112"/>
      <c r="S553" s="112"/>
      <c r="T553" s="12">
        <f>10.02*S553</f>
        <v>0</v>
      </c>
      <c r="U553" s="30">
        <f t="shared" si="135"/>
        <v>0</v>
      </c>
      <c r="V553" s="30">
        <f t="shared" si="135"/>
        <v>1</v>
      </c>
      <c r="W553" s="35">
        <f t="shared" si="135"/>
        <v>10.02</v>
      </c>
    </row>
    <row r="554" spans="1:23" ht="15.75" x14ac:dyDescent="0.3">
      <c r="A554" s="8" t="s">
        <v>6</v>
      </c>
      <c r="B554" s="22" t="s">
        <v>38</v>
      </c>
      <c r="C554" s="183">
        <v>0</v>
      </c>
      <c r="D554" s="183">
        <v>0</v>
      </c>
      <c r="E554" s="12">
        <f>10.25*D554</f>
        <v>0</v>
      </c>
      <c r="F554" s="183">
        <v>0</v>
      </c>
      <c r="G554" s="183">
        <v>0</v>
      </c>
      <c r="H554" s="12">
        <f>10.25*G554</f>
        <v>0</v>
      </c>
      <c r="I554" s="132"/>
      <c r="J554" s="132"/>
      <c r="K554" s="12">
        <f>10.25*J554</f>
        <v>0</v>
      </c>
      <c r="L554" s="7"/>
      <c r="M554" s="7"/>
      <c r="N554" s="12">
        <f>10.25*M554</f>
        <v>0</v>
      </c>
      <c r="O554" s="67"/>
      <c r="P554" s="108"/>
      <c r="Q554" s="93">
        <f>10.25*P554</f>
        <v>0</v>
      </c>
      <c r="R554" s="112"/>
      <c r="S554" s="112"/>
      <c r="T554" s="12">
        <f>10.25*S554</f>
        <v>0</v>
      </c>
      <c r="U554" s="30">
        <f t="shared" si="135"/>
        <v>0</v>
      </c>
      <c r="V554" s="30">
        <f t="shared" si="135"/>
        <v>0</v>
      </c>
      <c r="W554" s="35">
        <f t="shared" si="135"/>
        <v>0</v>
      </c>
    </row>
    <row r="555" spans="1:23" ht="15.75" x14ac:dyDescent="0.3">
      <c r="A555" s="8" t="s">
        <v>7</v>
      </c>
      <c r="B555" s="22" t="s">
        <v>36</v>
      </c>
      <c r="C555" s="183">
        <v>0</v>
      </c>
      <c r="D555" s="183">
        <v>0</v>
      </c>
      <c r="E555" s="12">
        <f>13.28*D555</f>
        <v>0</v>
      </c>
      <c r="F555" s="183">
        <v>0</v>
      </c>
      <c r="G555" s="183">
        <v>0</v>
      </c>
      <c r="H555" s="12">
        <f>13.28*G555</f>
        <v>0</v>
      </c>
      <c r="I555" s="132"/>
      <c r="J555" s="132"/>
      <c r="K555" s="12">
        <f>13.28*J555</f>
        <v>0</v>
      </c>
      <c r="L555" s="7"/>
      <c r="M555" s="7"/>
      <c r="N555" s="12">
        <f>13.28*M555</f>
        <v>0</v>
      </c>
      <c r="O555" s="67"/>
      <c r="P555" s="108"/>
      <c r="Q555" s="93">
        <f>13.28*P555</f>
        <v>0</v>
      </c>
      <c r="R555" s="112"/>
      <c r="S555" s="112"/>
      <c r="T555" s="12">
        <f>13.28*S555</f>
        <v>0</v>
      </c>
      <c r="U555" s="30">
        <f t="shared" si="135"/>
        <v>5</v>
      </c>
      <c r="V555" s="30">
        <f t="shared" si="135"/>
        <v>5</v>
      </c>
      <c r="W555" s="35">
        <f t="shared" si="135"/>
        <v>66.399999999999991</v>
      </c>
    </row>
    <row r="556" spans="1:23" ht="15.75" x14ac:dyDescent="0.3">
      <c r="A556" s="8" t="s">
        <v>8</v>
      </c>
      <c r="B556" s="22" t="s">
        <v>24</v>
      </c>
      <c r="C556" s="183">
        <v>0</v>
      </c>
      <c r="D556" s="183">
        <v>0</v>
      </c>
      <c r="E556" s="12">
        <f>12.88*D556</f>
        <v>0</v>
      </c>
      <c r="F556" s="183">
        <v>0</v>
      </c>
      <c r="G556" s="183">
        <v>0</v>
      </c>
      <c r="H556" s="12">
        <f>12.88*G556</f>
        <v>0</v>
      </c>
      <c r="I556" s="132"/>
      <c r="J556" s="132"/>
      <c r="K556" s="12">
        <f>12.88*J556</f>
        <v>0</v>
      </c>
      <c r="L556" s="7"/>
      <c r="M556" s="7"/>
      <c r="N556" s="12">
        <f>12.88*M556</f>
        <v>0</v>
      </c>
      <c r="O556" s="67"/>
      <c r="P556" s="108"/>
      <c r="Q556" s="93">
        <f>12.88*P556</f>
        <v>0</v>
      </c>
      <c r="R556" s="112"/>
      <c r="S556" s="112"/>
      <c r="T556" s="12">
        <f>12.88*S556</f>
        <v>0</v>
      </c>
      <c r="U556" s="30">
        <f t="shared" si="135"/>
        <v>0</v>
      </c>
      <c r="V556" s="30">
        <f t="shared" si="135"/>
        <v>0</v>
      </c>
      <c r="W556" s="35">
        <f t="shared" si="135"/>
        <v>0</v>
      </c>
    </row>
    <row r="557" spans="1:23" ht="15.75" x14ac:dyDescent="0.3">
      <c r="A557" s="8" t="s">
        <v>9</v>
      </c>
      <c r="B557" s="22" t="s">
        <v>96</v>
      </c>
      <c r="C557" s="183">
        <v>0</v>
      </c>
      <c r="D557" s="183">
        <v>0</v>
      </c>
      <c r="E557" s="12">
        <f>10.28*D557</f>
        <v>0</v>
      </c>
      <c r="F557" s="183">
        <v>0</v>
      </c>
      <c r="G557" s="183">
        <v>0</v>
      </c>
      <c r="H557" s="12">
        <f>10.28*G557</f>
        <v>0</v>
      </c>
      <c r="I557" s="132"/>
      <c r="J557" s="132"/>
      <c r="K557" s="12">
        <f>10.28*J557</f>
        <v>0</v>
      </c>
      <c r="L557" s="7"/>
      <c r="M557" s="7"/>
      <c r="N557" s="12">
        <f>10.28*M557</f>
        <v>0</v>
      </c>
      <c r="O557" s="67"/>
      <c r="P557" s="108"/>
      <c r="Q557" s="93">
        <f>10.28*P557</f>
        <v>0</v>
      </c>
      <c r="R557" s="112"/>
      <c r="S557" s="112"/>
      <c r="T557" s="12">
        <f>10.28*S557</f>
        <v>0</v>
      </c>
      <c r="U557" s="30">
        <f t="shared" si="135"/>
        <v>0</v>
      </c>
      <c r="V557" s="30">
        <f t="shared" si="135"/>
        <v>0</v>
      </c>
      <c r="W557" s="35">
        <f t="shared" si="135"/>
        <v>0</v>
      </c>
    </row>
    <row r="558" spans="1:23" ht="15.75" x14ac:dyDescent="0.3">
      <c r="A558" s="8" t="s">
        <v>10</v>
      </c>
      <c r="B558" s="22" t="s">
        <v>97</v>
      </c>
      <c r="C558" s="183">
        <v>0</v>
      </c>
      <c r="D558" s="183">
        <v>1</v>
      </c>
      <c r="E558" s="12">
        <f>14.73*D558</f>
        <v>14.73</v>
      </c>
      <c r="F558" s="183">
        <v>0</v>
      </c>
      <c r="G558" s="183">
        <v>0</v>
      </c>
      <c r="H558" s="12">
        <f>14.73*G558</f>
        <v>0</v>
      </c>
      <c r="I558" s="132"/>
      <c r="J558" s="132"/>
      <c r="K558" s="12">
        <f>14.73*J558</f>
        <v>0</v>
      </c>
      <c r="L558" s="7"/>
      <c r="M558" s="7"/>
      <c r="N558" s="12">
        <f>14.73*M558</f>
        <v>0</v>
      </c>
      <c r="O558" s="67"/>
      <c r="P558" s="108"/>
      <c r="Q558" s="93">
        <f>14.73*P558</f>
        <v>0</v>
      </c>
      <c r="R558" s="112"/>
      <c r="S558" s="112"/>
      <c r="T558" s="12">
        <f>14.73*S558</f>
        <v>0</v>
      </c>
      <c r="U558" s="30">
        <f t="shared" si="135"/>
        <v>4</v>
      </c>
      <c r="V558" s="30">
        <f t="shared" si="135"/>
        <v>4</v>
      </c>
      <c r="W558" s="35">
        <f t="shared" si="135"/>
        <v>58.92</v>
      </c>
    </row>
    <row r="559" spans="1:23" ht="15.75" x14ac:dyDescent="0.3">
      <c r="A559" s="8" t="s">
        <v>11</v>
      </c>
      <c r="B559" s="22" t="s">
        <v>33</v>
      </c>
      <c r="C559" s="183">
        <v>0</v>
      </c>
      <c r="D559" s="183">
        <v>0</v>
      </c>
      <c r="E559" s="12">
        <f>11.96*D559</f>
        <v>0</v>
      </c>
      <c r="F559" s="183">
        <v>0</v>
      </c>
      <c r="G559" s="183">
        <v>0</v>
      </c>
      <c r="H559" s="12">
        <f>11.96*G559</f>
        <v>0</v>
      </c>
      <c r="I559" s="132"/>
      <c r="J559" s="132"/>
      <c r="K559" s="12">
        <f>11.96*J559</f>
        <v>0</v>
      </c>
      <c r="L559" s="7"/>
      <c r="M559" s="7"/>
      <c r="N559" s="12">
        <f>11.96*M559</f>
        <v>0</v>
      </c>
      <c r="O559" s="67"/>
      <c r="P559" s="108"/>
      <c r="Q559" s="93">
        <f>11.96*P559</f>
        <v>0</v>
      </c>
      <c r="R559" s="112"/>
      <c r="S559" s="112"/>
      <c r="T559" s="12">
        <f>11.96*S559</f>
        <v>0</v>
      </c>
      <c r="U559" s="30">
        <f t="shared" si="135"/>
        <v>3</v>
      </c>
      <c r="V559" s="30">
        <f t="shared" si="135"/>
        <v>5</v>
      </c>
      <c r="W559" s="35">
        <f t="shared" si="135"/>
        <v>59.800000000000004</v>
      </c>
    </row>
    <row r="560" spans="1:23" ht="15.75" x14ac:dyDescent="0.3">
      <c r="A560" s="8" t="s">
        <v>12</v>
      </c>
      <c r="B560" s="22" t="s">
        <v>27</v>
      </c>
      <c r="C560" s="183">
        <v>1</v>
      </c>
      <c r="D560" s="183">
        <v>0</v>
      </c>
      <c r="E560" s="12">
        <f>11.05*D560</f>
        <v>0</v>
      </c>
      <c r="F560" s="183">
        <v>1</v>
      </c>
      <c r="G560" s="183">
        <v>1</v>
      </c>
      <c r="H560" s="12">
        <f>11.05*G560</f>
        <v>11.05</v>
      </c>
      <c r="I560" s="132"/>
      <c r="J560" s="132"/>
      <c r="K560" s="12">
        <f>11.05*J560</f>
        <v>0</v>
      </c>
      <c r="L560" s="7"/>
      <c r="M560" s="7"/>
      <c r="N560" s="12">
        <f>11.05*M560</f>
        <v>0</v>
      </c>
      <c r="O560" s="67"/>
      <c r="P560" s="108"/>
      <c r="Q560" s="93">
        <f>11.05*P560</f>
        <v>0</v>
      </c>
      <c r="R560" s="112"/>
      <c r="S560" s="112"/>
      <c r="T560" s="12">
        <f>11.05*S560</f>
        <v>0</v>
      </c>
      <c r="U560" s="30">
        <f t="shared" si="135"/>
        <v>3</v>
      </c>
      <c r="V560" s="30">
        <f t="shared" si="135"/>
        <v>2</v>
      </c>
      <c r="W560" s="35">
        <f t="shared" si="135"/>
        <v>22.1</v>
      </c>
    </row>
    <row r="561" spans="1:23" ht="15.75" x14ac:dyDescent="0.3">
      <c r="A561" s="8" t="s">
        <v>13</v>
      </c>
      <c r="B561" s="22" t="s">
        <v>31</v>
      </c>
      <c r="C561" s="183">
        <v>0</v>
      </c>
      <c r="D561" s="183">
        <v>0</v>
      </c>
      <c r="E561" s="12">
        <f>11.91*D561</f>
        <v>0</v>
      </c>
      <c r="F561" s="183">
        <v>0</v>
      </c>
      <c r="G561" s="183">
        <v>0</v>
      </c>
      <c r="H561" s="12">
        <f>11.91*G561</f>
        <v>0</v>
      </c>
      <c r="I561" s="132"/>
      <c r="J561" s="132"/>
      <c r="K561" s="12">
        <f>11.91*J561</f>
        <v>0</v>
      </c>
      <c r="L561" s="7"/>
      <c r="M561" s="7"/>
      <c r="N561" s="12">
        <f>11.91*M561</f>
        <v>0</v>
      </c>
      <c r="O561" s="67"/>
      <c r="P561" s="108"/>
      <c r="Q561" s="93">
        <f>11.91*P561</f>
        <v>0</v>
      </c>
      <c r="R561" s="112"/>
      <c r="S561" s="112"/>
      <c r="T561" s="12">
        <f>11.91*S561</f>
        <v>0</v>
      </c>
      <c r="U561" s="30">
        <f t="shared" si="135"/>
        <v>1</v>
      </c>
      <c r="V561" s="30">
        <f t="shared" si="135"/>
        <v>0</v>
      </c>
      <c r="W561" s="35">
        <f t="shared" si="135"/>
        <v>0</v>
      </c>
    </row>
    <row r="562" spans="1:23" ht="15.75" x14ac:dyDescent="0.3">
      <c r="A562" s="8" t="s">
        <v>14</v>
      </c>
      <c r="B562" s="22" t="s">
        <v>32</v>
      </c>
      <c r="C562" s="183">
        <v>3</v>
      </c>
      <c r="D562" s="183">
        <v>5</v>
      </c>
      <c r="E562" s="12">
        <f>11.15*D562</f>
        <v>55.75</v>
      </c>
      <c r="F562" s="183">
        <v>0</v>
      </c>
      <c r="G562" s="183">
        <v>0</v>
      </c>
      <c r="H562" s="12">
        <f>11.15*G562</f>
        <v>0</v>
      </c>
      <c r="I562" s="132"/>
      <c r="J562" s="132"/>
      <c r="K562" s="12">
        <f>11.15*J562</f>
        <v>0</v>
      </c>
      <c r="L562" s="7"/>
      <c r="M562" s="7"/>
      <c r="N562" s="12">
        <f>11.15*M562</f>
        <v>0</v>
      </c>
      <c r="O562" s="67"/>
      <c r="P562" s="108"/>
      <c r="Q562" s="93">
        <f>11.15*P562</f>
        <v>0</v>
      </c>
      <c r="R562" s="112"/>
      <c r="S562" s="112"/>
      <c r="T562" s="12">
        <f>11.15*S562</f>
        <v>0</v>
      </c>
      <c r="U562" s="30">
        <f t="shared" si="135"/>
        <v>16</v>
      </c>
      <c r="V562" s="30">
        <f t="shared" si="135"/>
        <v>13</v>
      </c>
      <c r="W562" s="35">
        <f t="shared" si="135"/>
        <v>144.94999999999999</v>
      </c>
    </row>
    <row r="563" spans="1:23" ht="15.75" x14ac:dyDescent="0.3">
      <c r="A563" s="8" t="s">
        <v>15</v>
      </c>
      <c r="B563" s="22" t="s">
        <v>98</v>
      </c>
      <c r="C563" s="183">
        <v>0</v>
      </c>
      <c r="D563" s="183">
        <v>0</v>
      </c>
      <c r="E563" s="12">
        <f>11.24*D563</f>
        <v>0</v>
      </c>
      <c r="F563" s="183">
        <v>0</v>
      </c>
      <c r="G563" s="183">
        <v>0</v>
      </c>
      <c r="H563" s="12">
        <f>11.24*G563</f>
        <v>0</v>
      </c>
      <c r="I563" s="132"/>
      <c r="J563" s="132"/>
      <c r="K563" s="12">
        <f>11.24*J563</f>
        <v>0</v>
      </c>
      <c r="L563" s="7"/>
      <c r="M563" s="7"/>
      <c r="N563" s="12">
        <f>11.24*M563</f>
        <v>0</v>
      </c>
      <c r="O563" s="67"/>
      <c r="P563" s="108"/>
      <c r="Q563" s="93">
        <f>11.24*P563</f>
        <v>0</v>
      </c>
      <c r="R563" s="112"/>
      <c r="S563" s="112"/>
      <c r="T563" s="12">
        <f>11.24*S563</f>
        <v>0</v>
      </c>
      <c r="U563" s="30">
        <f t="shared" si="135"/>
        <v>0</v>
      </c>
      <c r="V563" s="30">
        <f t="shared" si="135"/>
        <v>0</v>
      </c>
      <c r="W563" s="35">
        <f t="shared" si="135"/>
        <v>0</v>
      </c>
    </row>
    <row r="564" spans="1:23" ht="15.75" x14ac:dyDescent="0.3">
      <c r="A564" s="8" t="s">
        <v>16</v>
      </c>
      <c r="B564" s="22" t="s">
        <v>99</v>
      </c>
      <c r="C564" s="183">
        <v>0</v>
      </c>
      <c r="D564" s="183">
        <v>0</v>
      </c>
      <c r="E564" s="12">
        <f>14.15*D564</f>
        <v>0</v>
      </c>
      <c r="F564" s="183">
        <v>0</v>
      </c>
      <c r="G564" s="183">
        <v>0</v>
      </c>
      <c r="H564" s="12">
        <f>14.15*G564</f>
        <v>0</v>
      </c>
      <c r="I564" s="132"/>
      <c r="J564" s="132"/>
      <c r="K564" s="12">
        <f>14.15*J564</f>
        <v>0</v>
      </c>
      <c r="L564" s="7"/>
      <c r="M564" s="7"/>
      <c r="N564" s="12">
        <f>14.15*M564</f>
        <v>0</v>
      </c>
      <c r="O564" s="67"/>
      <c r="P564" s="108"/>
      <c r="Q564" s="93">
        <f>14.15*P564</f>
        <v>0</v>
      </c>
      <c r="R564" s="112"/>
      <c r="S564" s="112"/>
      <c r="T564" s="12">
        <f>14.15*S564</f>
        <v>0</v>
      </c>
      <c r="U564" s="30">
        <f t="shared" si="135"/>
        <v>1</v>
      </c>
      <c r="V564" s="30">
        <f t="shared" si="135"/>
        <v>0</v>
      </c>
      <c r="W564" s="35">
        <f t="shared" si="135"/>
        <v>0</v>
      </c>
    </row>
    <row r="565" spans="1:23" ht="15.75" x14ac:dyDescent="0.3">
      <c r="A565" s="8" t="s">
        <v>17</v>
      </c>
      <c r="B565" s="22" t="s">
        <v>26</v>
      </c>
      <c r="C565" s="183">
        <v>1</v>
      </c>
      <c r="D565" s="183">
        <v>1</v>
      </c>
      <c r="E565" s="12">
        <f>0*D565</f>
        <v>0</v>
      </c>
      <c r="F565" s="183">
        <v>0</v>
      </c>
      <c r="G565" s="183">
        <v>0</v>
      </c>
      <c r="H565" s="12">
        <f>0*G565</f>
        <v>0</v>
      </c>
      <c r="I565" s="132"/>
      <c r="J565" s="132"/>
      <c r="K565" s="12">
        <f>0*J565</f>
        <v>0</v>
      </c>
      <c r="L565" s="7"/>
      <c r="M565" s="7"/>
      <c r="N565" s="12">
        <f>0*M565</f>
        <v>0</v>
      </c>
      <c r="O565" s="67"/>
      <c r="P565" s="108"/>
      <c r="Q565" s="93">
        <f>0*P565</f>
        <v>0</v>
      </c>
      <c r="R565" s="112"/>
      <c r="S565" s="112"/>
      <c r="T565" s="12">
        <f>0*S565</f>
        <v>0</v>
      </c>
      <c r="U565" s="30">
        <f t="shared" si="135"/>
        <v>3</v>
      </c>
      <c r="V565" s="30">
        <f t="shared" si="135"/>
        <v>4</v>
      </c>
      <c r="W565" s="35">
        <f t="shared" si="135"/>
        <v>0</v>
      </c>
    </row>
    <row r="566" spans="1:23" ht="15.75" x14ac:dyDescent="0.3">
      <c r="A566" s="8" t="s">
        <v>18</v>
      </c>
      <c r="B566" s="22" t="s">
        <v>35</v>
      </c>
      <c r="C566" s="183">
        <v>0</v>
      </c>
      <c r="D566" s="183">
        <v>0</v>
      </c>
      <c r="E566" s="12">
        <f>0*D566</f>
        <v>0</v>
      </c>
      <c r="F566" s="183">
        <v>0</v>
      </c>
      <c r="G566" s="183">
        <v>0</v>
      </c>
      <c r="H566" s="12">
        <f>0*G566</f>
        <v>0</v>
      </c>
      <c r="I566" s="132"/>
      <c r="J566" s="132"/>
      <c r="K566" s="12">
        <f>0*J566</f>
        <v>0</v>
      </c>
      <c r="L566" s="7"/>
      <c r="M566" s="7"/>
      <c r="N566" s="12">
        <f>0*M566</f>
        <v>0</v>
      </c>
      <c r="O566" s="67"/>
      <c r="P566" s="108"/>
      <c r="Q566" s="93">
        <f>0*P566</f>
        <v>0</v>
      </c>
      <c r="R566" s="112"/>
      <c r="S566" s="112"/>
      <c r="T566" s="12">
        <f>0*S566</f>
        <v>0</v>
      </c>
      <c r="U566" s="30">
        <f t="shared" si="135"/>
        <v>0</v>
      </c>
      <c r="V566" s="30">
        <f t="shared" si="135"/>
        <v>0</v>
      </c>
      <c r="W566" s="35">
        <f t="shared" si="135"/>
        <v>0</v>
      </c>
    </row>
    <row r="567" spans="1:23" ht="15.75" x14ac:dyDescent="0.3">
      <c r="A567" s="8" t="s">
        <v>19</v>
      </c>
      <c r="B567" s="22" t="s">
        <v>34</v>
      </c>
      <c r="C567" s="183">
        <v>0</v>
      </c>
      <c r="D567" s="183">
        <v>0</v>
      </c>
      <c r="E567" s="12">
        <f>11.7*D567</f>
        <v>0</v>
      </c>
      <c r="F567" s="183">
        <v>0</v>
      </c>
      <c r="G567" s="183">
        <v>0</v>
      </c>
      <c r="H567" s="12">
        <f>11.7*G567</f>
        <v>0</v>
      </c>
      <c r="I567" s="132"/>
      <c r="J567" s="132"/>
      <c r="K567" s="12">
        <f>11.7*J567</f>
        <v>0</v>
      </c>
      <c r="L567" s="7"/>
      <c r="M567" s="7"/>
      <c r="N567" s="12">
        <f>11.7*M567</f>
        <v>0</v>
      </c>
      <c r="O567" s="67"/>
      <c r="P567" s="108"/>
      <c r="Q567" s="93">
        <f>11.7*P567</f>
        <v>0</v>
      </c>
      <c r="R567" s="112"/>
      <c r="S567" s="112"/>
      <c r="T567" s="12">
        <f>11.7*S567</f>
        <v>0</v>
      </c>
      <c r="U567" s="30">
        <f t="shared" ref="U567:W571" si="136">U534+C567+F567+I567+L567+O567+R567</f>
        <v>0</v>
      </c>
      <c r="V567" s="30">
        <f t="shared" si="136"/>
        <v>0</v>
      </c>
      <c r="W567" s="35">
        <f t="shared" si="136"/>
        <v>0</v>
      </c>
    </row>
    <row r="568" spans="1:23" ht="15.75" x14ac:dyDescent="0.3">
      <c r="A568" s="8" t="s">
        <v>20</v>
      </c>
      <c r="B568" s="22" t="s">
        <v>37</v>
      </c>
      <c r="C568" s="183">
        <v>0</v>
      </c>
      <c r="D568" s="183">
        <v>0</v>
      </c>
      <c r="E568" s="12">
        <f>0*D568</f>
        <v>0</v>
      </c>
      <c r="F568" s="183">
        <v>1</v>
      </c>
      <c r="G568" s="183">
        <v>0</v>
      </c>
      <c r="H568" s="12">
        <f>0*G568</f>
        <v>0</v>
      </c>
      <c r="I568" s="132"/>
      <c r="J568" s="132"/>
      <c r="K568" s="12">
        <f>0*J568</f>
        <v>0</v>
      </c>
      <c r="L568" s="7"/>
      <c r="M568" s="7"/>
      <c r="N568" s="12">
        <f>0*M568</f>
        <v>0</v>
      </c>
      <c r="O568" s="67"/>
      <c r="P568" s="108"/>
      <c r="Q568" s="93">
        <f>0*P568</f>
        <v>0</v>
      </c>
      <c r="R568" s="112"/>
      <c r="S568" s="112"/>
      <c r="T568" s="12">
        <f>0*S568</f>
        <v>0</v>
      </c>
      <c r="U568" s="30">
        <f t="shared" si="136"/>
        <v>1</v>
      </c>
      <c r="V568" s="30">
        <f t="shared" si="136"/>
        <v>1</v>
      </c>
      <c r="W568" s="35">
        <f t="shared" si="136"/>
        <v>0</v>
      </c>
    </row>
    <row r="569" spans="1:23" ht="15.75" x14ac:dyDescent="0.3">
      <c r="A569" s="8" t="s">
        <v>21</v>
      </c>
      <c r="B569" s="22" t="s">
        <v>28</v>
      </c>
      <c r="C569" s="183">
        <v>0</v>
      </c>
      <c r="D569" s="183">
        <v>0</v>
      </c>
      <c r="E569" s="12">
        <f>0*D569</f>
        <v>0</v>
      </c>
      <c r="F569" s="183">
        <v>0</v>
      </c>
      <c r="G569" s="183">
        <v>0</v>
      </c>
      <c r="H569" s="12">
        <f>0*G569</f>
        <v>0</v>
      </c>
      <c r="I569" s="132"/>
      <c r="J569" s="132"/>
      <c r="K569" s="12">
        <f>0*J569</f>
        <v>0</v>
      </c>
      <c r="L569" s="7"/>
      <c r="M569" s="7"/>
      <c r="N569" s="12">
        <f>0*M569</f>
        <v>0</v>
      </c>
      <c r="O569" s="67"/>
      <c r="P569" s="108"/>
      <c r="Q569" s="93">
        <f>0*P569</f>
        <v>0</v>
      </c>
      <c r="R569" s="112"/>
      <c r="S569" s="112"/>
      <c r="T569" s="12">
        <f>0*S569</f>
        <v>0</v>
      </c>
      <c r="U569" s="30">
        <f t="shared" si="136"/>
        <v>1</v>
      </c>
      <c r="V569" s="30">
        <f t="shared" si="136"/>
        <v>3</v>
      </c>
      <c r="W569" s="35">
        <f t="shared" si="136"/>
        <v>0</v>
      </c>
    </row>
    <row r="570" spans="1:23" ht="15.75" x14ac:dyDescent="0.3">
      <c r="A570" s="10">
        <v>20</v>
      </c>
      <c r="B570" s="22" t="s">
        <v>25</v>
      </c>
      <c r="C570" s="183">
        <v>2</v>
      </c>
      <c r="D570" s="183">
        <v>2</v>
      </c>
      <c r="E570" s="12">
        <f>14.98*D570</f>
        <v>29.96</v>
      </c>
      <c r="F570" s="183">
        <v>2</v>
      </c>
      <c r="G570" s="183">
        <v>2</v>
      </c>
      <c r="H570" s="12">
        <f>14.98*G570</f>
        <v>29.96</v>
      </c>
      <c r="I570" s="132"/>
      <c r="J570" s="132"/>
      <c r="K570" s="12">
        <f>14.98*J570</f>
        <v>0</v>
      </c>
      <c r="L570" s="7"/>
      <c r="M570" s="7"/>
      <c r="N570" s="12">
        <f>14.98*M570</f>
        <v>0</v>
      </c>
      <c r="O570" s="67"/>
      <c r="P570" s="108"/>
      <c r="Q570" s="93">
        <f>14.98*P570</f>
        <v>0</v>
      </c>
      <c r="R570" s="112"/>
      <c r="S570" s="112"/>
      <c r="T570" s="12">
        <f>14.98*S570</f>
        <v>0</v>
      </c>
      <c r="U570" s="30">
        <f t="shared" si="136"/>
        <v>14</v>
      </c>
      <c r="V570" s="30">
        <f t="shared" si="136"/>
        <v>13</v>
      </c>
      <c r="W570" s="35">
        <f t="shared" si="136"/>
        <v>194.74</v>
      </c>
    </row>
    <row r="571" spans="1:23" ht="16.5" thickBot="1" x14ac:dyDescent="0.35">
      <c r="A571" s="10">
        <v>21</v>
      </c>
      <c r="B571" s="22" t="s">
        <v>39</v>
      </c>
      <c r="C571" s="183">
        <v>0</v>
      </c>
      <c r="D571" s="183">
        <v>0</v>
      </c>
      <c r="E571" s="12">
        <f>10.28*D571</f>
        <v>0</v>
      </c>
      <c r="F571" s="183">
        <v>0</v>
      </c>
      <c r="G571" s="183">
        <v>0</v>
      </c>
      <c r="H571" s="12">
        <f>10.28*G571</f>
        <v>0</v>
      </c>
      <c r="I571" s="132"/>
      <c r="J571" s="132"/>
      <c r="K571" s="12">
        <f>10.28*J571</f>
        <v>0</v>
      </c>
      <c r="L571" s="7"/>
      <c r="M571" s="7"/>
      <c r="N571" s="12">
        <f>10.28*M571</f>
        <v>0</v>
      </c>
      <c r="O571" s="67"/>
      <c r="P571" s="108"/>
      <c r="Q571" s="93">
        <f>10.28*P571</f>
        <v>0</v>
      </c>
      <c r="R571" s="112"/>
      <c r="S571" s="112"/>
      <c r="T571" s="12">
        <f>10.28*S571</f>
        <v>0</v>
      </c>
      <c r="U571" s="30">
        <f t="shared" si="136"/>
        <v>0</v>
      </c>
      <c r="V571" s="30">
        <f t="shared" si="136"/>
        <v>0</v>
      </c>
      <c r="W571" s="35">
        <f t="shared" si="136"/>
        <v>0</v>
      </c>
    </row>
    <row r="572" spans="1:23" ht="17.25" thickTop="1" thickBot="1" x14ac:dyDescent="0.35">
      <c r="A572" s="3"/>
      <c r="B572" s="23" t="s">
        <v>57</v>
      </c>
      <c r="C572" s="28">
        <f t="shared" ref="C572:W572" si="137">SUM(C551:C571)</f>
        <v>7</v>
      </c>
      <c r="D572" s="15">
        <f t="shared" si="137"/>
        <v>9</v>
      </c>
      <c r="E572" s="23">
        <f t="shared" si="137"/>
        <v>100.44</v>
      </c>
      <c r="F572" s="28">
        <f t="shared" si="137"/>
        <v>4</v>
      </c>
      <c r="G572" s="15">
        <f t="shared" si="137"/>
        <v>3</v>
      </c>
      <c r="H572" s="23">
        <f t="shared" si="137"/>
        <v>41.010000000000005</v>
      </c>
      <c r="I572" s="60">
        <f t="shared" si="137"/>
        <v>0</v>
      </c>
      <c r="J572" s="15">
        <f t="shared" si="137"/>
        <v>0</v>
      </c>
      <c r="K572" s="23">
        <f t="shared" si="137"/>
        <v>0</v>
      </c>
      <c r="L572" s="28">
        <f t="shared" si="137"/>
        <v>0</v>
      </c>
      <c r="M572" s="15">
        <f t="shared" si="137"/>
        <v>0</v>
      </c>
      <c r="N572" s="16">
        <f t="shared" si="137"/>
        <v>0</v>
      </c>
      <c r="O572" s="70">
        <f t="shared" si="137"/>
        <v>0</v>
      </c>
      <c r="P572" s="73">
        <f t="shared" si="137"/>
        <v>0</v>
      </c>
      <c r="Q572" s="91">
        <f t="shared" si="137"/>
        <v>0</v>
      </c>
      <c r="R572" s="60">
        <f t="shared" si="137"/>
        <v>0</v>
      </c>
      <c r="S572" s="73">
        <f t="shared" si="137"/>
        <v>0</v>
      </c>
      <c r="T572" s="16">
        <f t="shared" si="137"/>
        <v>0</v>
      </c>
      <c r="U572" s="32">
        <f t="shared" si="137"/>
        <v>52</v>
      </c>
      <c r="V572" s="15">
        <f t="shared" si="137"/>
        <v>51</v>
      </c>
      <c r="W572" s="16">
        <f t="shared" si="137"/>
        <v>556.92999999999995</v>
      </c>
    </row>
    <row r="573" spans="1:23" ht="16.5" thickTop="1" thickBot="1" x14ac:dyDescent="0.3">
      <c r="A573" s="17"/>
      <c r="B573" s="24" t="s">
        <v>58</v>
      </c>
      <c r="C573" s="17">
        <f>R540+C572</f>
        <v>48</v>
      </c>
      <c r="D573" s="17">
        <f>S540+D572</f>
        <v>48</v>
      </c>
      <c r="E573" s="17">
        <f>T540+E572</f>
        <v>515.92000000000007</v>
      </c>
      <c r="F573" s="17">
        <f t="shared" ref="F573:T573" si="138">C573+F572</f>
        <v>52</v>
      </c>
      <c r="G573" s="18">
        <f t="shared" si="138"/>
        <v>51</v>
      </c>
      <c r="H573" s="24">
        <f t="shared" si="138"/>
        <v>556.93000000000006</v>
      </c>
      <c r="I573" s="61">
        <f t="shared" si="138"/>
        <v>52</v>
      </c>
      <c r="J573" s="18">
        <f t="shared" si="138"/>
        <v>51</v>
      </c>
      <c r="K573" s="19">
        <f t="shared" si="138"/>
        <v>556.93000000000006</v>
      </c>
      <c r="L573" s="17">
        <f t="shared" si="138"/>
        <v>52</v>
      </c>
      <c r="M573" s="18">
        <f t="shared" si="138"/>
        <v>51</v>
      </c>
      <c r="N573" s="19">
        <f t="shared" si="138"/>
        <v>556.93000000000006</v>
      </c>
      <c r="O573" s="61">
        <f t="shared" si="138"/>
        <v>52</v>
      </c>
      <c r="P573" s="79">
        <f t="shared" si="138"/>
        <v>51</v>
      </c>
      <c r="Q573" s="101">
        <f t="shared" si="138"/>
        <v>556.93000000000006</v>
      </c>
      <c r="R573" s="61">
        <f t="shared" si="138"/>
        <v>52</v>
      </c>
      <c r="S573" s="79">
        <f t="shared" si="138"/>
        <v>51</v>
      </c>
      <c r="T573" s="19">
        <f t="shared" si="138"/>
        <v>556.93000000000006</v>
      </c>
      <c r="U573" s="33"/>
      <c r="V573" s="18"/>
      <c r="W573" s="19"/>
    </row>
    <row r="574" spans="1:23" ht="16.5" thickTop="1" x14ac:dyDescent="0.3">
      <c r="A574" s="2"/>
      <c r="B574" s="2" t="s">
        <v>52</v>
      </c>
      <c r="C574" s="2" t="s">
        <v>53</v>
      </c>
      <c r="D574" s="2"/>
      <c r="E574" s="2"/>
      <c r="F574" s="2"/>
      <c r="G574" s="2"/>
      <c r="H574" s="2"/>
      <c r="I574" s="62"/>
      <c r="J574" s="2"/>
      <c r="K574" s="2"/>
      <c r="L574" s="2"/>
      <c r="M574" s="2"/>
      <c r="N574" s="2"/>
      <c r="O574" s="62"/>
      <c r="P574" s="62"/>
      <c r="Q574" s="62"/>
      <c r="R574" s="62"/>
      <c r="S574" s="62"/>
      <c r="T574" s="2"/>
      <c r="U574" s="2"/>
      <c r="V574" s="2"/>
      <c r="W574" s="2"/>
    </row>
    <row r="575" spans="1:23" ht="15.75" x14ac:dyDescent="0.3">
      <c r="A575" s="2"/>
      <c r="B575" s="2"/>
      <c r="C575" s="2" t="s">
        <v>54</v>
      </c>
      <c r="D575" s="2"/>
      <c r="E575" s="2"/>
      <c r="F575" s="2"/>
      <c r="G575" s="2"/>
      <c r="H575" s="2"/>
      <c r="I575" s="62"/>
      <c r="J575" s="2"/>
      <c r="K575" s="2"/>
      <c r="L575" s="2"/>
      <c r="M575" s="2"/>
      <c r="N575" s="2"/>
      <c r="O575" s="62"/>
      <c r="P575" s="62"/>
      <c r="Q575" s="62"/>
      <c r="R575" s="62"/>
      <c r="S575" s="62"/>
      <c r="T575" s="2"/>
      <c r="U575" s="2"/>
      <c r="V575" s="2"/>
      <c r="W575" s="2"/>
    </row>
    <row r="576" spans="1:23" ht="15.75" x14ac:dyDescent="0.3">
      <c r="A576" s="2"/>
      <c r="B576" s="2"/>
      <c r="C576" s="2" t="s">
        <v>105</v>
      </c>
      <c r="D576" s="2"/>
      <c r="E576" s="2"/>
      <c r="F576" s="2"/>
      <c r="G576" s="2"/>
      <c r="H576" s="2"/>
      <c r="I576" s="62"/>
      <c r="J576" s="2"/>
      <c r="K576" s="2"/>
      <c r="L576" s="2"/>
      <c r="M576" s="2"/>
      <c r="N576" s="2"/>
      <c r="O576" s="62"/>
      <c r="P576" s="62"/>
      <c r="Q576" s="62"/>
      <c r="R576" s="62"/>
      <c r="S576" s="62"/>
      <c r="T576" s="2"/>
      <c r="U576" s="2"/>
      <c r="V576" s="2"/>
      <c r="W576" s="2"/>
    </row>
    <row r="577" spans="1:23" ht="16.5" thickBot="1" x14ac:dyDescent="0.35">
      <c r="A577" s="2"/>
      <c r="B577" s="1" t="s">
        <v>55</v>
      </c>
      <c r="C577" s="1" t="s">
        <v>101</v>
      </c>
      <c r="D577" s="2"/>
      <c r="E577" s="2"/>
      <c r="F577" s="2"/>
      <c r="G577" s="2"/>
      <c r="H577" s="2"/>
      <c r="I577" s="62"/>
      <c r="J577" s="2"/>
      <c r="K577" s="2"/>
      <c r="L577" s="2"/>
      <c r="M577" s="2"/>
      <c r="N577" s="2"/>
      <c r="O577" s="62"/>
      <c r="P577" s="62"/>
      <c r="Q577" s="62"/>
      <c r="R577" s="62"/>
      <c r="S577" s="62"/>
      <c r="T577" s="2"/>
      <c r="U577" s="2"/>
      <c r="V577" s="2"/>
      <c r="W577" s="2"/>
    </row>
    <row r="578" spans="1:23" ht="16.5" thickTop="1" x14ac:dyDescent="0.3">
      <c r="A578" s="262" t="s">
        <v>0</v>
      </c>
      <c r="B578" s="265" t="s">
        <v>1</v>
      </c>
      <c r="C578" s="268" t="s">
        <v>40</v>
      </c>
      <c r="D578" s="269"/>
      <c r="E578" s="269"/>
      <c r="F578" s="269"/>
      <c r="G578" s="269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70"/>
      <c r="U578" s="277" t="s">
        <v>46</v>
      </c>
      <c r="V578" s="271"/>
      <c r="W578" s="272"/>
    </row>
    <row r="579" spans="1:23" ht="15.75" x14ac:dyDescent="0.3">
      <c r="A579" s="263"/>
      <c r="B579" s="266"/>
      <c r="C579" s="259" t="s">
        <v>41</v>
      </c>
      <c r="D579" s="260"/>
      <c r="E579" s="261"/>
      <c r="F579" s="259" t="s">
        <v>42</v>
      </c>
      <c r="G579" s="260"/>
      <c r="H579" s="261"/>
      <c r="I579" s="259" t="s">
        <v>43</v>
      </c>
      <c r="J579" s="260"/>
      <c r="K579" s="261"/>
      <c r="L579" s="259" t="s">
        <v>44</v>
      </c>
      <c r="M579" s="260"/>
      <c r="N579" s="261"/>
      <c r="O579" s="279" t="s">
        <v>2</v>
      </c>
      <c r="P579" s="280"/>
      <c r="Q579" s="281"/>
      <c r="R579" s="259" t="s">
        <v>45</v>
      </c>
      <c r="S579" s="260"/>
      <c r="T579" s="261"/>
      <c r="U579" s="278"/>
      <c r="V579" s="273"/>
      <c r="W579" s="274"/>
    </row>
    <row r="580" spans="1:23" ht="16.5" thickBot="1" x14ac:dyDescent="0.35">
      <c r="A580" s="264"/>
      <c r="B580" s="267"/>
      <c r="C580" s="43" t="s">
        <v>47</v>
      </c>
      <c r="D580" s="44" t="s">
        <v>48</v>
      </c>
      <c r="E580" s="45" t="s">
        <v>103</v>
      </c>
      <c r="F580" s="43" t="s">
        <v>47</v>
      </c>
      <c r="G580" s="44" t="s">
        <v>48</v>
      </c>
      <c r="H580" s="45" t="s">
        <v>103</v>
      </c>
      <c r="I580" s="55" t="s">
        <v>47</v>
      </c>
      <c r="J580" s="44" t="s">
        <v>48</v>
      </c>
      <c r="K580" s="45" t="s">
        <v>103</v>
      </c>
      <c r="L580" s="43" t="s">
        <v>47</v>
      </c>
      <c r="M580" s="44" t="s">
        <v>48</v>
      </c>
      <c r="N580" s="45" t="s">
        <v>103</v>
      </c>
      <c r="O580" s="55" t="s">
        <v>47</v>
      </c>
      <c r="P580" s="75" t="s">
        <v>48</v>
      </c>
      <c r="Q580" s="99" t="s">
        <v>103</v>
      </c>
      <c r="R580" s="55" t="s">
        <v>47</v>
      </c>
      <c r="S580" s="75" t="s">
        <v>48</v>
      </c>
      <c r="T580" s="45" t="s">
        <v>103</v>
      </c>
      <c r="U580" s="43" t="s">
        <v>47</v>
      </c>
      <c r="V580" s="44" t="s">
        <v>48</v>
      </c>
      <c r="W580" s="45" t="s">
        <v>103</v>
      </c>
    </row>
    <row r="581" spans="1:23" ht="17.25" thickTop="1" thickBot="1" x14ac:dyDescent="0.35">
      <c r="A581" s="3" t="s">
        <v>3</v>
      </c>
      <c r="B581" s="20" t="s">
        <v>4</v>
      </c>
      <c r="C581" s="3" t="s">
        <v>5</v>
      </c>
      <c r="D581" s="4" t="s">
        <v>6</v>
      </c>
      <c r="E581" s="20" t="s">
        <v>7</v>
      </c>
      <c r="F581" s="3" t="s">
        <v>8</v>
      </c>
      <c r="G581" s="4"/>
      <c r="H581" s="5" t="s">
        <v>10</v>
      </c>
      <c r="I581" s="72" t="s">
        <v>11</v>
      </c>
      <c r="J581" s="4" t="s">
        <v>12</v>
      </c>
      <c r="K581" s="20" t="s">
        <v>13</v>
      </c>
      <c r="L581" s="3" t="s">
        <v>14</v>
      </c>
      <c r="M581" s="4" t="s">
        <v>15</v>
      </c>
      <c r="N581" s="5" t="s">
        <v>16</v>
      </c>
      <c r="O581" s="72">
        <v>15</v>
      </c>
      <c r="P581" s="76" t="s">
        <v>18</v>
      </c>
      <c r="Q581" s="100" t="s">
        <v>19</v>
      </c>
      <c r="R581" s="56" t="s">
        <v>20</v>
      </c>
      <c r="S581" s="76" t="s">
        <v>21</v>
      </c>
      <c r="T581" s="5" t="s">
        <v>22</v>
      </c>
      <c r="U581" s="29" t="s">
        <v>49</v>
      </c>
      <c r="V581" s="4" t="s">
        <v>50</v>
      </c>
      <c r="W581" s="5" t="s">
        <v>51</v>
      </c>
    </row>
    <row r="582" spans="1:23" ht="16.5" thickTop="1" x14ac:dyDescent="0.3">
      <c r="A582" s="6" t="s">
        <v>3</v>
      </c>
      <c r="B582" s="21" t="s">
        <v>23</v>
      </c>
      <c r="C582" s="132">
        <v>0</v>
      </c>
      <c r="D582" s="132">
        <v>0</v>
      </c>
      <c r="E582" s="12">
        <f>14.8*D582</f>
        <v>0</v>
      </c>
      <c r="F582" s="126">
        <v>0</v>
      </c>
      <c r="G582" s="126">
        <v>0</v>
      </c>
      <c r="H582" s="12">
        <f>14.8*G582</f>
        <v>0</v>
      </c>
      <c r="I582" s="136">
        <v>0</v>
      </c>
      <c r="J582" s="136">
        <v>0</v>
      </c>
      <c r="K582" s="12">
        <f>14.8*J582</f>
        <v>0</v>
      </c>
      <c r="L582" s="174">
        <v>0</v>
      </c>
      <c r="M582" s="174">
        <v>0</v>
      </c>
      <c r="N582" s="12">
        <f>14.8*M582</f>
        <v>0</v>
      </c>
      <c r="O582" s="183">
        <v>0</v>
      </c>
      <c r="P582" s="183">
        <v>0</v>
      </c>
      <c r="Q582" s="93">
        <f>14.8*P582</f>
        <v>0</v>
      </c>
      <c r="R582" s="183">
        <v>0</v>
      </c>
      <c r="S582" s="183">
        <v>0</v>
      </c>
      <c r="T582" s="12">
        <f>14.8*S582</f>
        <v>0</v>
      </c>
      <c r="U582" s="38">
        <f>C582+F582+I582+L582+O582+R582</f>
        <v>0</v>
      </c>
      <c r="V582" s="41">
        <f>D582+G582+J582+M582+P582+S582</f>
        <v>0</v>
      </c>
      <c r="W582" s="35">
        <f>E582+H582+K582+N582+Q582+T582</f>
        <v>0</v>
      </c>
    </row>
    <row r="583" spans="1:23" ht="15.75" x14ac:dyDescent="0.3">
      <c r="A583" s="8" t="s">
        <v>4</v>
      </c>
      <c r="B583" s="22" t="s">
        <v>29</v>
      </c>
      <c r="C583" s="132">
        <v>2</v>
      </c>
      <c r="D583" s="132">
        <v>0</v>
      </c>
      <c r="E583" s="12">
        <f>13.35*D583</f>
        <v>0</v>
      </c>
      <c r="F583" s="126">
        <v>0</v>
      </c>
      <c r="G583" s="126">
        <v>0</v>
      </c>
      <c r="H583" s="12">
        <f>13.35*G583</f>
        <v>0</v>
      </c>
      <c r="I583" s="136">
        <v>0</v>
      </c>
      <c r="J583" s="136">
        <v>1</v>
      </c>
      <c r="K583" s="12">
        <f>13.35*J583</f>
        <v>13.35</v>
      </c>
      <c r="L583" s="174">
        <v>0</v>
      </c>
      <c r="M583" s="174">
        <v>0</v>
      </c>
      <c r="N583" s="12">
        <f>13.35*M583</f>
        <v>0</v>
      </c>
      <c r="O583" s="183">
        <v>0</v>
      </c>
      <c r="P583" s="183">
        <v>0</v>
      </c>
      <c r="Q583" s="93">
        <f>13.35*P583</f>
        <v>0</v>
      </c>
      <c r="R583" s="183">
        <v>0</v>
      </c>
      <c r="S583" s="183">
        <v>0</v>
      </c>
      <c r="T583" s="12">
        <f>13.35*S583</f>
        <v>0</v>
      </c>
      <c r="U583" s="25">
        <f t="shared" ref="U583:W602" si="139">C583+F583+I583+L583+O583+R583</f>
        <v>2</v>
      </c>
      <c r="V583" s="30">
        <f t="shared" si="139"/>
        <v>1</v>
      </c>
      <c r="W583" s="35">
        <f t="shared" si="139"/>
        <v>13.35</v>
      </c>
    </row>
    <row r="584" spans="1:23" ht="15.75" x14ac:dyDescent="0.3">
      <c r="A584" s="8" t="s">
        <v>5</v>
      </c>
      <c r="B584" s="22" t="s">
        <v>30</v>
      </c>
      <c r="C584" s="132">
        <v>0</v>
      </c>
      <c r="D584" s="132">
        <v>0</v>
      </c>
      <c r="E584" s="12">
        <f>10.02*D584</f>
        <v>0</v>
      </c>
      <c r="F584" s="126">
        <v>0</v>
      </c>
      <c r="G584" s="126">
        <v>0</v>
      </c>
      <c r="H584" s="12">
        <f>10.02*G584</f>
        <v>0</v>
      </c>
      <c r="I584" s="136">
        <v>0</v>
      </c>
      <c r="J584" s="136">
        <v>0</v>
      </c>
      <c r="K584" s="12">
        <f>10.02*J584</f>
        <v>0</v>
      </c>
      <c r="L584" s="174">
        <v>0</v>
      </c>
      <c r="M584" s="174">
        <v>0</v>
      </c>
      <c r="N584" s="12">
        <f>10.02*M584</f>
        <v>0</v>
      </c>
      <c r="O584" s="183">
        <v>0</v>
      </c>
      <c r="P584" s="183">
        <v>0</v>
      </c>
      <c r="Q584" s="93">
        <f>10.02*P584</f>
        <v>0</v>
      </c>
      <c r="R584" s="183">
        <v>0</v>
      </c>
      <c r="S584" s="183">
        <v>0</v>
      </c>
      <c r="T584" s="12">
        <f>10.02*S584</f>
        <v>0</v>
      </c>
      <c r="U584" s="25">
        <f t="shared" si="139"/>
        <v>0</v>
      </c>
      <c r="V584" s="30">
        <f t="shared" si="139"/>
        <v>0</v>
      </c>
      <c r="W584" s="35">
        <f t="shared" si="139"/>
        <v>0</v>
      </c>
    </row>
    <row r="585" spans="1:23" ht="15.75" x14ac:dyDescent="0.3">
      <c r="A585" s="8" t="s">
        <v>6</v>
      </c>
      <c r="B585" s="22" t="s">
        <v>38</v>
      </c>
      <c r="C585" s="132">
        <v>0</v>
      </c>
      <c r="D585" s="132">
        <v>0</v>
      </c>
      <c r="E585" s="12">
        <f>10.25*D585</f>
        <v>0</v>
      </c>
      <c r="F585" s="126">
        <v>0</v>
      </c>
      <c r="G585" s="126">
        <v>0</v>
      </c>
      <c r="H585" s="12">
        <f>10.25*G585</f>
        <v>0</v>
      </c>
      <c r="I585" s="136">
        <v>0</v>
      </c>
      <c r="J585" s="136">
        <v>0</v>
      </c>
      <c r="K585" s="12">
        <f>10.25*J585</f>
        <v>0</v>
      </c>
      <c r="L585" s="174">
        <v>0</v>
      </c>
      <c r="M585" s="174">
        <v>0</v>
      </c>
      <c r="N585" s="12">
        <f>10.25*M585</f>
        <v>0</v>
      </c>
      <c r="O585" s="183">
        <v>0</v>
      </c>
      <c r="P585" s="183">
        <v>0</v>
      </c>
      <c r="Q585" s="93">
        <f>10.25*P585</f>
        <v>0</v>
      </c>
      <c r="R585" s="183">
        <v>0</v>
      </c>
      <c r="S585" s="183">
        <v>0</v>
      </c>
      <c r="T585" s="12">
        <f>10.25*S585</f>
        <v>0</v>
      </c>
      <c r="U585" s="25">
        <f t="shared" si="139"/>
        <v>0</v>
      </c>
      <c r="V585" s="30">
        <f t="shared" si="139"/>
        <v>0</v>
      </c>
      <c r="W585" s="35">
        <f t="shared" si="139"/>
        <v>0</v>
      </c>
    </row>
    <row r="586" spans="1:23" ht="15.75" x14ac:dyDescent="0.3">
      <c r="A586" s="8" t="s">
        <v>7</v>
      </c>
      <c r="B586" s="22" t="s">
        <v>36</v>
      </c>
      <c r="C586" s="132">
        <v>0</v>
      </c>
      <c r="D586" s="132">
        <v>0</v>
      </c>
      <c r="E586" s="12">
        <f>13.28*D586</f>
        <v>0</v>
      </c>
      <c r="F586" s="126">
        <v>0</v>
      </c>
      <c r="G586" s="126">
        <v>0</v>
      </c>
      <c r="H586" s="12">
        <f>13.28*G586</f>
        <v>0</v>
      </c>
      <c r="I586" s="136">
        <v>0</v>
      </c>
      <c r="J586" s="136">
        <v>0</v>
      </c>
      <c r="K586" s="12">
        <f>13.28*J586</f>
        <v>0</v>
      </c>
      <c r="L586" s="174">
        <v>0</v>
      </c>
      <c r="M586" s="174">
        <v>0</v>
      </c>
      <c r="N586" s="12">
        <f>13.28*M586</f>
        <v>0</v>
      </c>
      <c r="O586" s="183">
        <v>0</v>
      </c>
      <c r="P586" s="183">
        <v>0</v>
      </c>
      <c r="Q586" s="93">
        <f>13.28*P586</f>
        <v>0</v>
      </c>
      <c r="R586" s="183">
        <v>0</v>
      </c>
      <c r="S586" s="183">
        <v>0</v>
      </c>
      <c r="T586" s="12">
        <f>13.28*S586</f>
        <v>0</v>
      </c>
      <c r="U586" s="25">
        <f t="shared" si="139"/>
        <v>0</v>
      </c>
      <c r="V586" s="30">
        <f t="shared" si="139"/>
        <v>0</v>
      </c>
      <c r="W586" s="35">
        <f t="shared" si="139"/>
        <v>0</v>
      </c>
    </row>
    <row r="587" spans="1:23" ht="15.75" x14ac:dyDescent="0.3">
      <c r="A587" s="8" t="s">
        <v>8</v>
      </c>
      <c r="B587" s="22" t="s">
        <v>24</v>
      </c>
      <c r="C587" s="132">
        <v>0</v>
      </c>
      <c r="D587" s="132">
        <v>0</v>
      </c>
      <c r="E587" s="12">
        <f>12.88*D587</f>
        <v>0</v>
      </c>
      <c r="F587" s="126">
        <v>0</v>
      </c>
      <c r="G587" s="126">
        <v>0</v>
      </c>
      <c r="H587" s="12">
        <f>12.88*G587</f>
        <v>0</v>
      </c>
      <c r="I587" s="136">
        <v>0</v>
      </c>
      <c r="J587" s="136">
        <v>0</v>
      </c>
      <c r="K587" s="12">
        <f>12.88*J587</f>
        <v>0</v>
      </c>
      <c r="L587" s="174">
        <v>0</v>
      </c>
      <c r="M587" s="174">
        <v>0</v>
      </c>
      <c r="N587" s="12">
        <f>12.88*M587</f>
        <v>0</v>
      </c>
      <c r="O587" s="183">
        <v>0</v>
      </c>
      <c r="P587" s="183">
        <v>0</v>
      </c>
      <c r="Q587" s="93">
        <f>12.88*P587</f>
        <v>0</v>
      </c>
      <c r="R587" s="183">
        <v>0</v>
      </c>
      <c r="S587" s="183">
        <v>0</v>
      </c>
      <c r="T587" s="12">
        <f>12.88*S587</f>
        <v>0</v>
      </c>
      <c r="U587" s="25">
        <f t="shared" si="139"/>
        <v>0</v>
      </c>
      <c r="V587" s="30">
        <f t="shared" si="139"/>
        <v>0</v>
      </c>
      <c r="W587" s="35">
        <f t="shared" si="139"/>
        <v>0</v>
      </c>
    </row>
    <row r="588" spans="1:23" ht="15.75" x14ac:dyDescent="0.3">
      <c r="A588" s="8" t="s">
        <v>9</v>
      </c>
      <c r="B588" s="22" t="s">
        <v>96</v>
      </c>
      <c r="C588" s="132">
        <v>0</v>
      </c>
      <c r="D588" s="132">
        <v>0</v>
      </c>
      <c r="E588" s="12">
        <f>11.28*D588</f>
        <v>0</v>
      </c>
      <c r="F588" s="126">
        <v>0</v>
      </c>
      <c r="G588" s="126">
        <v>0</v>
      </c>
      <c r="H588" s="12">
        <f>11.28*G588</f>
        <v>0</v>
      </c>
      <c r="I588" s="136">
        <v>0</v>
      </c>
      <c r="J588" s="136">
        <v>0</v>
      </c>
      <c r="K588" s="12">
        <f>11.28*J588</f>
        <v>0</v>
      </c>
      <c r="L588" s="174">
        <v>0</v>
      </c>
      <c r="M588" s="174">
        <v>0</v>
      </c>
      <c r="N588" s="12">
        <f>11.28*M588</f>
        <v>0</v>
      </c>
      <c r="O588" s="183">
        <v>0</v>
      </c>
      <c r="P588" s="183">
        <v>0</v>
      </c>
      <c r="Q588" s="93">
        <f>11.28*P588</f>
        <v>0</v>
      </c>
      <c r="R588" s="183">
        <v>0</v>
      </c>
      <c r="S588" s="183">
        <v>0</v>
      </c>
      <c r="T588" s="12">
        <f>11.28*S588</f>
        <v>0</v>
      </c>
      <c r="U588" s="25">
        <f t="shared" si="139"/>
        <v>0</v>
      </c>
      <c r="V588" s="30">
        <f t="shared" si="139"/>
        <v>0</v>
      </c>
      <c r="W588" s="35">
        <f t="shared" si="139"/>
        <v>0</v>
      </c>
    </row>
    <row r="589" spans="1:23" ht="15.75" x14ac:dyDescent="0.3">
      <c r="A589" s="8" t="s">
        <v>10</v>
      </c>
      <c r="B589" s="22" t="s">
        <v>97</v>
      </c>
      <c r="C589" s="132">
        <v>1</v>
      </c>
      <c r="D589" s="132">
        <v>1</v>
      </c>
      <c r="E589" s="12">
        <f>14.73*D589</f>
        <v>14.73</v>
      </c>
      <c r="F589" s="126">
        <v>0</v>
      </c>
      <c r="G589" s="126">
        <v>0</v>
      </c>
      <c r="H589" s="12">
        <f>14.73*G589</f>
        <v>0</v>
      </c>
      <c r="I589" s="136">
        <v>1</v>
      </c>
      <c r="J589" s="136">
        <v>1</v>
      </c>
      <c r="K589" s="12">
        <f>14.73*J589</f>
        <v>14.73</v>
      </c>
      <c r="L589" s="174">
        <v>1</v>
      </c>
      <c r="M589" s="174">
        <v>1</v>
      </c>
      <c r="N589" s="12">
        <f>14.73*M589</f>
        <v>14.73</v>
      </c>
      <c r="O589" s="183">
        <v>0</v>
      </c>
      <c r="P589" s="183">
        <v>0</v>
      </c>
      <c r="Q589" s="93">
        <f>14.73*P589</f>
        <v>0</v>
      </c>
      <c r="R589" s="183">
        <v>0</v>
      </c>
      <c r="S589" s="183">
        <v>0</v>
      </c>
      <c r="T589" s="12">
        <f>14.73*S589</f>
        <v>0</v>
      </c>
      <c r="U589" s="25">
        <f t="shared" si="139"/>
        <v>3</v>
      </c>
      <c r="V589" s="30">
        <f t="shared" si="139"/>
        <v>3</v>
      </c>
      <c r="W589" s="35">
        <f t="shared" si="139"/>
        <v>44.19</v>
      </c>
    </row>
    <row r="590" spans="1:23" ht="15.75" x14ac:dyDescent="0.3">
      <c r="A590" s="8" t="s">
        <v>11</v>
      </c>
      <c r="B590" s="22" t="s">
        <v>33</v>
      </c>
      <c r="C590" s="132">
        <v>0</v>
      </c>
      <c r="D590" s="132">
        <v>0</v>
      </c>
      <c r="E590" s="12">
        <f>11.96*D590</f>
        <v>0</v>
      </c>
      <c r="F590" s="126">
        <v>0</v>
      </c>
      <c r="G590" s="126">
        <v>0</v>
      </c>
      <c r="H590" s="12">
        <f>11.96*G590</f>
        <v>0</v>
      </c>
      <c r="I590" s="136">
        <v>0</v>
      </c>
      <c r="J590" s="136">
        <v>0</v>
      </c>
      <c r="K590" s="12">
        <f>11.96*J590</f>
        <v>0</v>
      </c>
      <c r="L590" s="174">
        <v>0</v>
      </c>
      <c r="M590" s="174">
        <v>0</v>
      </c>
      <c r="N590" s="12">
        <f>11.96*M590</f>
        <v>0</v>
      </c>
      <c r="O590" s="183">
        <v>0</v>
      </c>
      <c r="P590" s="183">
        <v>0</v>
      </c>
      <c r="Q590" s="93">
        <f>11.96*P590</f>
        <v>0</v>
      </c>
      <c r="R590" s="183">
        <v>0</v>
      </c>
      <c r="S590" s="183">
        <v>0</v>
      </c>
      <c r="T590" s="12">
        <f>11.96*S590</f>
        <v>0</v>
      </c>
      <c r="U590" s="25">
        <f t="shared" si="139"/>
        <v>0</v>
      </c>
      <c r="V590" s="30">
        <f t="shared" si="139"/>
        <v>0</v>
      </c>
      <c r="W590" s="35">
        <f t="shared" si="139"/>
        <v>0</v>
      </c>
    </row>
    <row r="591" spans="1:23" ht="15.75" x14ac:dyDescent="0.3">
      <c r="A591" s="8" t="s">
        <v>12</v>
      </c>
      <c r="B591" s="22" t="s">
        <v>27</v>
      </c>
      <c r="C591" s="132">
        <v>0</v>
      </c>
      <c r="D591" s="132">
        <v>0</v>
      </c>
      <c r="E591" s="12">
        <f>0*D591</f>
        <v>0</v>
      </c>
      <c r="F591" s="126">
        <v>0</v>
      </c>
      <c r="G591" s="126">
        <v>0</v>
      </c>
      <c r="H591" s="12">
        <f>0*G591</f>
        <v>0</v>
      </c>
      <c r="I591" s="136">
        <v>0</v>
      </c>
      <c r="J591" s="136">
        <v>0</v>
      </c>
      <c r="K591" s="12">
        <f>0*J591</f>
        <v>0</v>
      </c>
      <c r="L591" s="174">
        <v>0</v>
      </c>
      <c r="M591" s="174">
        <v>0</v>
      </c>
      <c r="N591" s="12">
        <f>0*M591</f>
        <v>0</v>
      </c>
      <c r="O591" s="183">
        <v>0</v>
      </c>
      <c r="P591" s="183">
        <v>0</v>
      </c>
      <c r="Q591" s="93">
        <f>0*P591</f>
        <v>0</v>
      </c>
      <c r="R591" s="183">
        <v>0</v>
      </c>
      <c r="S591" s="183">
        <v>0</v>
      </c>
      <c r="T591" s="12">
        <f>0*S591</f>
        <v>0</v>
      </c>
      <c r="U591" s="25">
        <f t="shared" si="139"/>
        <v>0</v>
      </c>
      <c r="V591" s="30">
        <f t="shared" si="139"/>
        <v>0</v>
      </c>
      <c r="W591" s="35">
        <f t="shared" si="139"/>
        <v>0</v>
      </c>
    </row>
    <row r="592" spans="1:23" ht="15.75" x14ac:dyDescent="0.3">
      <c r="A592" s="8" t="s">
        <v>13</v>
      </c>
      <c r="B592" s="22" t="s">
        <v>31</v>
      </c>
      <c r="C592" s="132">
        <v>0</v>
      </c>
      <c r="D592" s="132">
        <v>0</v>
      </c>
      <c r="E592" s="12">
        <f>11.91*D592</f>
        <v>0</v>
      </c>
      <c r="F592" s="126">
        <v>0</v>
      </c>
      <c r="G592" s="126">
        <v>0</v>
      </c>
      <c r="H592" s="12">
        <f>11.91*G592</f>
        <v>0</v>
      </c>
      <c r="I592" s="136">
        <v>0</v>
      </c>
      <c r="J592" s="136">
        <v>0</v>
      </c>
      <c r="K592" s="12">
        <f>11.91*J592</f>
        <v>0</v>
      </c>
      <c r="L592" s="174">
        <v>0</v>
      </c>
      <c r="M592" s="174">
        <v>0</v>
      </c>
      <c r="N592" s="12">
        <f>11.91*M592</f>
        <v>0</v>
      </c>
      <c r="O592" s="183">
        <v>0</v>
      </c>
      <c r="P592" s="183">
        <v>0</v>
      </c>
      <c r="Q592" s="93">
        <f>11.91*P592</f>
        <v>0</v>
      </c>
      <c r="R592" s="183">
        <v>0</v>
      </c>
      <c r="S592" s="183">
        <v>0</v>
      </c>
      <c r="T592" s="12">
        <f>11.91*S592</f>
        <v>0</v>
      </c>
      <c r="U592" s="25">
        <f t="shared" si="139"/>
        <v>0</v>
      </c>
      <c r="V592" s="30">
        <f t="shared" si="139"/>
        <v>0</v>
      </c>
      <c r="W592" s="35">
        <f t="shared" si="139"/>
        <v>0</v>
      </c>
    </row>
    <row r="593" spans="1:25" ht="15.75" x14ac:dyDescent="0.3">
      <c r="A593" s="8" t="s">
        <v>14</v>
      </c>
      <c r="B593" s="22" t="s">
        <v>32</v>
      </c>
      <c r="C593" s="132">
        <v>1</v>
      </c>
      <c r="D593" s="132">
        <v>1</v>
      </c>
      <c r="E593" s="12">
        <f>11.15*D593</f>
        <v>11.15</v>
      </c>
      <c r="F593" s="126">
        <v>0</v>
      </c>
      <c r="G593" s="126">
        <v>0</v>
      </c>
      <c r="H593" s="12">
        <f>11.15*G593</f>
        <v>0</v>
      </c>
      <c r="I593" s="136">
        <v>0</v>
      </c>
      <c r="J593" s="136">
        <v>0</v>
      </c>
      <c r="K593" s="12">
        <f>11.15*J593</f>
        <v>0</v>
      </c>
      <c r="L593" s="174">
        <v>1</v>
      </c>
      <c r="M593" s="174">
        <v>0</v>
      </c>
      <c r="N593" s="12">
        <f>11.15*M593</f>
        <v>0</v>
      </c>
      <c r="O593" s="183">
        <v>3</v>
      </c>
      <c r="P593" s="183">
        <v>3</v>
      </c>
      <c r="Q593" s="93">
        <f>11.15*P593</f>
        <v>33.450000000000003</v>
      </c>
      <c r="R593" s="183">
        <v>0</v>
      </c>
      <c r="S593" s="183">
        <v>0</v>
      </c>
      <c r="T593" s="12">
        <f>11.15*S593</f>
        <v>0</v>
      </c>
      <c r="U593" s="25">
        <f t="shared" si="139"/>
        <v>5</v>
      </c>
      <c r="V593" s="30">
        <f t="shared" si="139"/>
        <v>4</v>
      </c>
      <c r="W593" s="35">
        <f t="shared" si="139"/>
        <v>44.6</v>
      </c>
    </row>
    <row r="594" spans="1:25" ht="15.75" x14ac:dyDescent="0.3">
      <c r="A594" s="8" t="s">
        <v>15</v>
      </c>
      <c r="B594" s="22" t="s">
        <v>98</v>
      </c>
      <c r="C594" s="132">
        <v>0</v>
      </c>
      <c r="D594" s="132">
        <v>0</v>
      </c>
      <c r="E594" s="12">
        <f>11.24*D594</f>
        <v>0</v>
      </c>
      <c r="F594" s="126">
        <v>0</v>
      </c>
      <c r="G594" s="126">
        <v>0</v>
      </c>
      <c r="H594" s="12">
        <f>11.24*G594</f>
        <v>0</v>
      </c>
      <c r="I594" s="136">
        <v>0</v>
      </c>
      <c r="J594" s="136">
        <v>0</v>
      </c>
      <c r="K594" s="12">
        <f>11.24*J594</f>
        <v>0</v>
      </c>
      <c r="L594" s="174">
        <v>0</v>
      </c>
      <c r="M594" s="174">
        <v>0</v>
      </c>
      <c r="N594" s="12">
        <f>11.24*M594</f>
        <v>0</v>
      </c>
      <c r="O594" s="183">
        <v>0</v>
      </c>
      <c r="P594" s="183">
        <v>0</v>
      </c>
      <c r="Q594" s="93">
        <f>11.24*P594</f>
        <v>0</v>
      </c>
      <c r="R594" s="183">
        <v>0</v>
      </c>
      <c r="S594" s="183">
        <v>0</v>
      </c>
      <c r="T594" s="12">
        <f>11.24*S594</f>
        <v>0</v>
      </c>
      <c r="U594" s="25">
        <f t="shared" si="139"/>
        <v>0</v>
      </c>
      <c r="V594" s="30">
        <f t="shared" si="139"/>
        <v>0</v>
      </c>
      <c r="W594" s="35">
        <f t="shared" si="139"/>
        <v>0</v>
      </c>
    </row>
    <row r="595" spans="1:25" ht="15.75" x14ac:dyDescent="0.3">
      <c r="A595" s="8" t="s">
        <v>16</v>
      </c>
      <c r="B595" s="22" t="s">
        <v>99</v>
      </c>
      <c r="C595" s="132">
        <v>0</v>
      </c>
      <c r="D595" s="132">
        <v>0</v>
      </c>
      <c r="E595" s="12">
        <f>14.15*D595</f>
        <v>0</v>
      </c>
      <c r="F595" s="126">
        <v>0</v>
      </c>
      <c r="G595" s="126">
        <v>0</v>
      </c>
      <c r="H595" s="12">
        <f>14.15*G595</f>
        <v>0</v>
      </c>
      <c r="I595" s="136">
        <v>0</v>
      </c>
      <c r="J595" s="136">
        <v>0</v>
      </c>
      <c r="K595" s="12">
        <f>14.15*J595</f>
        <v>0</v>
      </c>
      <c r="L595" s="174">
        <v>0</v>
      </c>
      <c r="M595" s="174">
        <v>0</v>
      </c>
      <c r="N595" s="12">
        <f>14.15*M595</f>
        <v>0</v>
      </c>
      <c r="O595" s="183">
        <v>0</v>
      </c>
      <c r="P595" s="183">
        <v>0</v>
      </c>
      <c r="Q595" s="93">
        <f>14.15*P595</f>
        <v>0</v>
      </c>
      <c r="R595" s="183">
        <v>0</v>
      </c>
      <c r="S595" s="183">
        <v>0</v>
      </c>
      <c r="T595" s="12">
        <f>14.15*S595</f>
        <v>0</v>
      </c>
      <c r="U595" s="25">
        <f t="shared" si="139"/>
        <v>0</v>
      </c>
      <c r="V595" s="30">
        <f t="shared" si="139"/>
        <v>0</v>
      </c>
      <c r="W595" s="35">
        <f t="shared" si="139"/>
        <v>0</v>
      </c>
    </row>
    <row r="596" spans="1:25" ht="15.75" x14ac:dyDescent="0.3">
      <c r="A596" s="8" t="s">
        <v>17</v>
      </c>
      <c r="B596" s="22" t="s">
        <v>26</v>
      </c>
      <c r="C596" s="132">
        <v>0</v>
      </c>
      <c r="D596" s="132">
        <v>0</v>
      </c>
      <c r="E596" s="12">
        <f>0*D596</f>
        <v>0</v>
      </c>
      <c r="F596" s="126">
        <v>0</v>
      </c>
      <c r="G596" s="126">
        <v>0</v>
      </c>
      <c r="H596" s="12">
        <f>0*G596</f>
        <v>0</v>
      </c>
      <c r="I596" s="136">
        <v>0</v>
      </c>
      <c r="J596" s="136">
        <v>0</v>
      </c>
      <c r="K596" s="12">
        <f>0*J596</f>
        <v>0</v>
      </c>
      <c r="L596" s="174">
        <v>0</v>
      </c>
      <c r="M596" s="174">
        <v>0</v>
      </c>
      <c r="N596" s="12">
        <f>0*M596</f>
        <v>0</v>
      </c>
      <c r="O596" s="183">
        <v>0</v>
      </c>
      <c r="P596" s="183">
        <v>0</v>
      </c>
      <c r="Q596" s="93">
        <f>0*P596</f>
        <v>0</v>
      </c>
      <c r="R596" s="183">
        <v>0</v>
      </c>
      <c r="S596" s="183">
        <v>0</v>
      </c>
      <c r="T596" s="12">
        <f>0*S596</f>
        <v>0</v>
      </c>
      <c r="U596" s="25">
        <f t="shared" si="139"/>
        <v>0</v>
      </c>
      <c r="V596" s="30">
        <f t="shared" si="139"/>
        <v>0</v>
      </c>
      <c r="W596" s="35">
        <f t="shared" si="139"/>
        <v>0</v>
      </c>
    </row>
    <row r="597" spans="1:25" ht="15.75" x14ac:dyDescent="0.3">
      <c r="A597" s="8" t="s">
        <v>18</v>
      </c>
      <c r="B597" s="22" t="s">
        <v>104</v>
      </c>
      <c r="C597" s="132">
        <v>0</v>
      </c>
      <c r="D597" s="132">
        <v>0</v>
      </c>
      <c r="E597" s="12">
        <f>0*D597</f>
        <v>0</v>
      </c>
      <c r="F597" s="126">
        <v>0</v>
      </c>
      <c r="G597" s="126">
        <v>0</v>
      </c>
      <c r="H597" s="12">
        <f>0*G597</f>
        <v>0</v>
      </c>
      <c r="I597" s="136">
        <v>0</v>
      </c>
      <c r="J597" s="136">
        <v>0</v>
      </c>
      <c r="K597" s="12">
        <f>0*J597</f>
        <v>0</v>
      </c>
      <c r="L597" s="174">
        <v>0</v>
      </c>
      <c r="M597" s="174">
        <v>0</v>
      </c>
      <c r="N597" s="12">
        <f>0*M597</f>
        <v>0</v>
      </c>
      <c r="O597" s="183">
        <v>0</v>
      </c>
      <c r="P597" s="183">
        <v>0</v>
      </c>
      <c r="Q597" s="93">
        <f>0*P597</f>
        <v>0</v>
      </c>
      <c r="R597" s="183">
        <v>0</v>
      </c>
      <c r="S597" s="183">
        <v>0</v>
      </c>
      <c r="T597" s="12">
        <f>0*S597</f>
        <v>0</v>
      </c>
      <c r="U597" s="25">
        <f t="shared" si="139"/>
        <v>0</v>
      </c>
      <c r="V597" s="30">
        <f t="shared" si="139"/>
        <v>0</v>
      </c>
      <c r="W597" s="35">
        <f t="shared" si="139"/>
        <v>0</v>
      </c>
    </row>
    <row r="598" spans="1:25" ht="15.75" x14ac:dyDescent="0.3">
      <c r="A598" s="8" t="s">
        <v>19</v>
      </c>
      <c r="B598" s="22" t="s">
        <v>34</v>
      </c>
      <c r="C598" s="132">
        <v>0</v>
      </c>
      <c r="D598" s="132">
        <v>0</v>
      </c>
      <c r="E598" s="12">
        <f>11.7*D598</f>
        <v>0</v>
      </c>
      <c r="F598" s="126">
        <v>0</v>
      </c>
      <c r="G598" s="126">
        <v>0</v>
      </c>
      <c r="H598" s="12">
        <f>11.7*G598</f>
        <v>0</v>
      </c>
      <c r="I598" s="136">
        <v>0</v>
      </c>
      <c r="J598" s="136">
        <v>0</v>
      </c>
      <c r="K598" s="12">
        <f>11.7*J598</f>
        <v>0</v>
      </c>
      <c r="L598" s="174">
        <v>0</v>
      </c>
      <c r="M598" s="174">
        <v>0</v>
      </c>
      <c r="N598" s="12">
        <f>11.7*M598</f>
        <v>0</v>
      </c>
      <c r="O598" s="183">
        <v>0</v>
      </c>
      <c r="P598" s="183">
        <v>0</v>
      </c>
      <c r="Q598" s="93">
        <f>11.7*P598</f>
        <v>0</v>
      </c>
      <c r="R598" s="183">
        <v>0</v>
      </c>
      <c r="S598" s="183">
        <v>0</v>
      </c>
      <c r="T598" s="12">
        <v>0</v>
      </c>
      <c r="U598" s="25">
        <f t="shared" si="139"/>
        <v>0</v>
      </c>
      <c r="V598" s="30">
        <f t="shared" si="139"/>
        <v>0</v>
      </c>
      <c r="W598" s="35">
        <f t="shared" si="139"/>
        <v>0</v>
      </c>
      <c r="Y598" t="s">
        <v>95</v>
      </c>
    </row>
    <row r="599" spans="1:25" ht="15.75" x14ac:dyDescent="0.3">
      <c r="A599" s="8" t="s">
        <v>20</v>
      </c>
      <c r="B599" s="22" t="s">
        <v>37</v>
      </c>
      <c r="C599" s="132">
        <v>0</v>
      </c>
      <c r="D599" s="132">
        <v>0</v>
      </c>
      <c r="E599" s="12">
        <f>11.86*D599</f>
        <v>0</v>
      </c>
      <c r="F599" s="126">
        <v>0</v>
      </c>
      <c r="G599" s="126">
        <v>0</v>
      </c>
      <c r="H599" s="12">
        <f>11.86*G599</f>
        <v>0</v>
      </c>
      <c r="I599" s="136">
        <v>0</v>
      </c>
      <c r="J599" s="136">
        <v>0</v>
      </c>
      <c r="K599" s="12">
        <f>11.86*J599</f>
        <v>0</v>
      </c>
      <c r="L599" s="174">
        <v>0</v>
      </c>
      <c r="M599" s="174">
        <v>0</v>
      </c>
      <c r="N599" s="12">
        <f>11.86*M599</f>
        <v>0</v>
      </c>
      <c r="O599" s="183">
        <v>0</v>
      </c>
      <c r="P599" s="183">
        <v>0</v>
      </c>
      <c r="Q599" s="93">
        <f>11.86*P599</f>
        <v>0</v>
      </c>
      <c r="R599" s="183">
        <v>0</v>
      </c>
      <c r="S599" s="183">
        <v>0</v>
      </c>
      <c r="T599" s="12">
        <f>11.86*S599</f>
        <v>0</v>
      </c>
      <c r="U599" s="25">
        <f t="shared" si="139"/>
        <v>0</v>
      </c>
      <c r="V599" s="30">
        <f t="shared" si="139"/>
        <v>0</v>
      </c>
      <c r="W599" s="35">
        <f t="shared" si="139"/>
        <v>0</v>
      </c>
    </row>
    <row r="600" spans="1:25" ht="15.75" x14ac:dyDescent="0.3">
      <c r="A600" s="8" t="s">
        <v>21</v>
      </c>
      <c r="B600" s="22" t="s">
        <v>28</v>
      </c>
      <c r="C600" s="132">
        <v>0</v>
      </c>
      <c r="D600" s="132">
        <v>0</v>
      </c>
      <c r="E600" s="12">
        <f>0*D600</f>
        <v>0</v>
      </c>
      <c r="F600" s="126">
        <v>0</v>
      </c>
      <c r="G600" s="126">
        <v>0</v>
      </c>
      <c r="H600" s="12">
        <f>0*G600</f>
        <v>0</v>
      </c>
      <c r="I600" s="136">
        <v>0</v>
      </c>
      <c r="J600" s="136">
        <v>0</v>
      </c>
      <c r="K600" s="12">
        <f>0*J600</f>
        <v>0</v>
      </c>
      <c r="L600" s="174">
        <v>0</v>
      </c>
      <c r="M600" s="174">
        <v>0</v>
      </c>
      <c r="N600" s="12">
        <f>0*M600</f>
        <v>0</v>
      </c>
      <c r="O600" s="183">
        <v>0</v>
      </c>
      <c r="P600" s="183">
        <v>0</v>
      </c>
      <c r="Q600" s="93">
        <f>0*P600</f>
        <v>0</v>
      </c>
      <c r="R600" s="183">
        <v>0</v>
      </c>
      <c r="S600" s="183">
        <v>0</v>
      </c>
      <c r="T600" s="12">
        <f>0*S600</f>
        <v>0</v>
      </c>
      <c r="U600" s="25">
        <f t="shared" si="139"/>
        <v>0</v>
      </c>
      <c r="V600" s="30">
        <f t="shared" si="139"/>
        <v>0</v>
      </c>
      <c r="W600" s="35">
        <f t="shared" si="139"/>
        <v>0</v>
      </c>
    </row>
    <row r="601" spans="1:25" ht="15.75" x14ac:dyDescent="0.3">
      <c r="A601" s="10">
        <v>20</v>
      </c>
      <c r="B601" s="22" t="s">
        <v>25</v>
      </c>
      <c r="C601" s="132">
        <v>0</v>
      </c>
      <c r="D601" s="132">
        <v>0</v>
      </c>
      <c r="E601" s="12">
        <f>14.98*D601</f>
        <v>0</v>
      </c>
      <c r="F601" s="25">
        <v>0</v>
      </c>
      <c r="G601" s="25">
        <v>0</v>
      </c>
      <c r="H601" s="12">
        <f>14.98*G601</f>
        <v>0</v>
      </c>
      <c r="I601" s="136">
        <v>0</v>
      </c>
      <c r="J601" s="136">
        <v>0</v>
      </c>
      <c r="K601" s="12">
        <f>14.98*J601</f>
        <v>0</v>
      </c>
      <c r="L601" s="174">
        <v>0</v>
      </c>
      <c r="M601" s="174">
        <v>1</v>
      </c>
      <c r="N601" s="12">
        <f>14.98*M601</f>
        <v>14.98</v>
      </c>
      <c r="O601" s="183">
        <v>0</v>
      </c>
      <c r="P601" s="183">
        <v>0</v>
      </c>
      <c r="Q601" s="93">
        <f>14.98*P601</f>
        <v>0</v>
      </c>
      <c r="R601" s="183">
        <v>0</v>
      </c>
      <c r="S601" s="183">
        <v>0</v>
      </c>
      <c r="T601" s="12">
        <f>14.98*S601</f>
        <v>0</v>
      </c>
      <c r="U601" s="25">
        <f t="shared" si="139"/>
        <v>0</v>
      </c>
      <c r="V601" s="30">
        <f t="shared" si="139"/>
        <v>1</v>
      </c>
      <c r="W601" s="35">
        <f t="shared" si="139"/>
        <v>14.98</v>
      </c>
    </row>
    <row r="602" spans="1:25" ht="16.5" thickBot="1" x14ac:dyDescent="0.35">
      <c r="A602" s="10">
        <v>21</v>
      </c>
      <c r="B602" s="22" t="s">
        <v>39</v>
      </c>
      <c r="C602" s="133">
        <v>1</v>
      </c>
      <c r="D602" s="132">
        <v>0</v>
      </c>
      <c r="E602" s="12">
        <f>10.28*D602</f>
        <v>0</v>
      </c>
      <c r="F602" s="25">
        <v>0</v>
      </c>
      <c r="G602" s="25">
        <v>0</v>
      </c>
      <c r="H602" s="12">
        <f>10.28*G602</f>
        <v>0</v>
      </c>
      <c r="I602" s="146">
        <v>0</v>
      </c>
      <c r="J602" s="136">
        <v>0</v>
      </c>
      <c r="K602" s="12">
        <f>10.28*J602</f>
        <v>0</v>
      </c>
      <c r="L602" s="146">
        <v>0</v>
      </c>
      <c r="M602" s="174">
        <v>1</v>
      </c>
      <c r="N602" s="12">
        <f>10.28*M602</f>
        <v>10.28</v>
      </c>
      <c r="O602" s="146">
        <v>1</v>
      </c>
      <c r="P602" s="183">
        <v>0</v>
      </c>
      <c r="Q602" s="93">
        <f>10.28*P602</f>
        <v>0</v>
      </c>
      <c r="R602" s="183">
        <v>0</v>
      </c>
      <c r="S602" s="183">
        <v>0</v>
      </c>
      <c r="T602" s="12">
        <f>10.28*S602</f>
        <v>0</v>
      </c>
      <c r="U602" s="25">
        <f t="shared" si="139"/>
        <v>2</v>
      </c>
      <c r="V602" s="30">
        <f t="shared" si="139"/>
        <v>1</v>
      </c>
      <c r="W602" s="35">
        <f t="shared" si="139"/>
        <v>10.28</v>
      </c>
    </row>
    <row r="603" spans="1:25" ht="17.25" thickTop="1" thickBot="1" x14ac:dyDescent="0.35">
      <c r="A603" s="3"/>
      <c r="B603" s="23" t="s">
        <v>57</v>
      </c>
      <c r="C603" s="28">
        <f t="shared" ref="C603:W603" si="140">SUM(C582:C602)</f>
        <v>5</v>
      </c>
      <c r="D603" s="15">
        <f t="shared" si="140"/>
        <v>2</v>
      </c>
      <c r="E603" s="23">
        <f t="shared" si="140"/>
        <v>25.880000000000003</v>
      </c>
      <c r="F603" s="28">
        <f t="shared" si="140"/>
        <v>0</v>
      </c>
      <c r="G603" s="15">
        <f t="shared" si="140"/>
        <v>0</v>
      </c>
      <c r="H603" s="16">
        <f t="shared" si="140"/>
        <v>0</v>
      </c>
      <c r="I603" s="70">
        <f t="shared" si="140"/>
        <v>1</v>
      </c>
      <c r="J603" s="15">
        <f t="shared" si="140"/>
        <v>2</v>
      </c>
      <c r="K603" s="23">
        <f t="shared" si="140"/>
        <v>28.08</v>
      </c>
      <c r="L603" s="28">
        <f t="shared" si="140"/>
        <v>2</v>
      </c>
      <c r="M603" s="15">
        <f t="shared" si="140"/>
        <v>3</v>
      </c>
      <c r="N603" s="16">
        <f t="shared" si="140"/>
        <v>39.99</v>
      </c>
      <c r="O603" s="70">
        <f t="shared" si="140"/>
        <v>4</v>
      </c>
      <c r="P603" s="73">
        <f t="shared" si="140"/>
        <v>3</v>
      </c>
      <c r="Q603" s="91">
        <f t="shared" si="140"/>
        <v>33.450000000000003</v>
      </c>
      <c r="R603" s="60">
        <f t="shared" si="140"/>
        <v>0</v>
      </c>
      <c r="S603" s="73">
        <f t="shared" si="140"/>
        <v>0</v>
      </c>
      <c r="T603" s="23">
        <f t="shared" si="140"/>
        <v>0</v>
      </c>
      <c r="U603" s="28">
        <f t="shared" si="140"/>
        <v>12</v>
      </c>
      <c r="V603" s="15">
        <f t="shared" si="140"/>
        <v>10</v>
      </c>
      <c r="W603" s="16">
        <f t="shared" si="140"/>
        <v>127.4</v>
      </c>
    </row>
    <row r="604" spans="1:25" ht="16.5" thickTop="1" thickBot="1" x14ac:dyDescent="0.3">
      <c r="A604" s="17"/>
      <c r="B604" s="24" t="s">
        <v>58</v>
      </c>
      <c r="C604" s="17">
        <f>C603</f>
        <v>5</v>
      </c>
      <c r="D604" s="18">
        <f>D603</f>
        <v>2</v>
      </c>
      <c r="E604" s="24">
        <f>E603</f>
        <v>25.880000000000003</v>
      </c>
      <c r="F604" s="17">
        <f t="shared" ref="F604:T604" si="141">C604+F603</f>
        <v>5</v>
      </c>
      <c r="G604" s="18">
        <f t="shared" si="141"/>
        <v>2</v>
      </c>
      <c r="H604" s="19">
        <f t="shared" si="141"/>
        <v>25.880000000000003</v>
      </c>
      <c r="I604" s="61">
        <f t="shared" si="141"/>
        <v>6</v>
      </c>
      <c r="J604" s="18">
        <f t="shared" si="141"/>
        <v>4</v>
      </c>
      <c r="K604" s="19">
        <f t="shared" si="141"/>
        <v>53.96</v>
      </c>
      <c r="L604" s="17">
        <f t="shared" si="141"/>
        <v>8</v>
      </c>
      <c r="M604" s="18">
        <f t="shared" si="141"/>
        <v>7</v>
      </c>
      <c r="N604" s="19">
        <f t="shared" si="141"/>
        <v>93.95</v>
      </c>
      <c r="O604" s="61">
        <f t="shared" si="141"/>
        <v>12</v>
      </c>
      <c r="P604" s="79">
        <f t="shared" si="141"/>
        <v>10</v>
      </c>
      <c r="Q604" s="101">
        <f t="shared" si="141"/>
        <v>127.4</v>
      </c>
      <c r="R604" s="61">
        <f t="shared" si="141"/>
        <v>12</v>
      </c>
      <c r="S604" s="79">
        <f t="shared" si="141"/>
        <v>10</v>
      </c>
      <c r="T604" s="24">
        <f t="shared" si="141"/>
        <v>127.4</v>
      </c>
      <c r="U604" s="17"/>
      <c r="V604" s="18"/>
      <c r="W604" s="19"/>
    </row>
    <row r="605" spans="1:25" ht="16.5" thickTop="1" x14ac:dyDescent="0.3">
      <c r="A605" s="2"/>
      <c r="B605" s="2"/>
      <c r="C605" s="2"/>
      <c r="D605" s="2"/>
      <c r="E605" s="2"/>
      <c r="F605" s="2"/>
      <c r="G605" s="2"/>
      <c r="H605" s="2"/>
      <c r="I605" s="62"/>
      <c r="J605" s="2"/>
      <c r="K605" s="2"/>
      <c r="L605" s="2"/>
      <c r="M605" s="2"/>
      <c r="N605" s="2"/>
      <c r="O605" s="62"/>
      <c r="P605" s="62"/>
      <c r="Q605" s="62"/>
      <c r="R605" s="62"/>
      <c r="S605" s="62"/>
      <c r="T605" s="2"/>
      <c r="U605" s="2"/>
      <c r="V605" s="2"/>
      <c r="W605" s="2"/>
    </row>
    <row r="606" spans="1:25" ht="15.75" x14ac:dyDescent="0.3">
      <c r="A606" s="2"/>
      <c r="B606" s="2" t="s">
        <v>52</v>
      </c>
      <c r="C606" s="2" t="s">
        <v>53</v>
      </c>
      <c r="D606" s="2"/>
      <c r="E606" s="2"/>
      <c r="F606" s="2"/>
      <c r="G606" s="2"/>
      <c r="H606" s="2"/>
      <c r="I606" s="62"/>
      <c r="J606" s="2"/>
      <c r="K606" s="2"/>
      <c r="L606" s="2"/>
      <c r="M606" s="2"/>
      <c r="N606" s="2"/>
      <c r="O606" s="62"/>
      <c r="P606" s="62"/>
      <c r="Q606" s="62"/>
      <c r="R606" s="62"/>
      <c r="S606" s="62"/>
      <c r="T606" s="2"/>
      <c r="U606" s="2"/>
      <c r="V606" s="2"/>
      <c r="W606" s="2"/>
    </row>
    <row r="607" spans="1:25" ht="15.75" x14ac:dyDescent="0.3">
      <c r="A607" s="2"/>
      <c r="B607" s="2"/>
      <c r="C607" s="2" t="s">
        <v>54</v>
      </c>
      <c r="D607" s="2"/>
      <c r="E607" s="2"/>
      <c r="F607" s="2"/>
      <c r="G607" s="2"/>
      <c r="H607" s="2"/>
      <c r="I607" s="62"/>
      <c r="J607" s="2"/>
      <c r="K607" s="2"/>
      <c r="L607" s="2"/>
      <c r="M607" s="2"/>
      <c r="N607" s="2"/>
      <c r="O607" s="62"/>
      <c r="P607" s="62"/>
      <c r="Q607" s="62"/>
      <c r="R607" s="62"/>
      <c r="S607" s="62"/>
      <c r="T607" s="2"/>
      <c r="U607" s="2"/>
      <c r="V607" s="2"/>
      <c r="W607" s="2"/>
    </row>
    <row r="608" spans="1:25" ht="15.75" x14ac:dyDescent="0.3">
      <c r="A608" s="2"/>
      <c r="B608" s="2"/>
      <c r="C608" s="2" t="s">
        <v>105</v>
      </c>
      <c r="D608" s="2"/>
      <c r="E608" s="2"/>
      <c r="F608" s="2"/>
      <c r="G608" s="2"/>
      <c r="H608" s="2"/>
      <c r="I608" s="62"/>
      <c r="J608" s="2"/>
      <c r="K608" s="2"/>
      <c r="L608" s="2"/>
      <c r="M608" s="2"/>
      <c r="N608" s="2"/>
      <c r="O608" s="62"/>
      <c r="P608" s="62"/>
      <c r="Q608" s="62"/>
      <c r="R608" s="62"/>
      <c r="S608" s="62"/>
      <c r="T608" s="2"/>
      <c r="U608" s="2"/>
      <c r="V608" s="2"/>
      <c r="W608" s="2"/>
    </row>
    <row r="609" spans="1:23" ht="16.5" thickBot="1" x14ac:dyDescent="0.35">
      <c r="A609" s="2"/>
      <c r="B609" s="1" t="s">
        <v>55</v>
      </c>
      <c r="C609" s="1" t="s">
        <v>102</v>
      </c>
      <c r="D609" s="2"/>
      <c r="E609" s="2"/>
      <c r="F609" s="2"/>
      <c r="G609" s="2"/>
      <c r="H609" s="2"/>
      <c r="I609" s="62"/>
      <c r="J609" s="2"/>
      <c r="K609" s="2"/>
      <c r="L609" s="2"/>
      <c r="M609" s="2"/>
      <c r="N609" s="2"/>
      <c r="O609" s="62"/>
      <c r="P609" s="62"/>
      <c r="Q609" s="62"/>
      <c r="R609" s="62"/>
      <c r="S609" s="62"/>
      <c r="T609" s="2"/>
      <c r="U609" s="2"/>
      <c r="V609" s="2"/>
      <c r="W609" s="2"/>
    </row>
    <row r="610" spans="1:23" ht="16.5" thickTop="1" x14ac:dyDescent="0.3">
      <c r="A610" s="262" t="s">
        <v>0</v>
      </c>
      <c r="B610" s="265" t="s">
        <v>1</v>
      </c>
      <c r="C610" s="268" t="s">
        <v>40</v>
      </c>
      <c r="D610" s="269"/>
      <c r="E610" s="269"/>
      <c r="F610" s="269"/>
      <c r="G610" s="269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70"/>
      <c r="U610" s="271" t="s">
        <v>61</v>
      </c>
      <c r="V610" s="271"/>
      <c r="W610" s="272"/>
    </row>
    <row r="611" spans="1:23" ht="15.75" x14ac:dyDescent="0.3">
      <c r="A611" s="263"/>
      <c r="B611" s="266"/>
      <c r="C611" s="259" t="s">
        <v>62</v>
      </c>
      <c r="D611" s="275"/>
      <c r="E611" s="275"/>
      <c r="F611" s="255" t="s">
        <v>63</v>
      </c>
      <c r="G611" s="256"/>
      <c r="H611" s="257"/>
      <c r="I611" s="256" t="s">
        <v>64</v>
      </c>
      <c r="J611" s="256"/>
      <c r="K611" s="256"/>
      <c r="L611" s="255" t="s">
        <v>65</v>
      </c>
      <c r="M611" s="256"/>
      <c r="N611" s="257"/>
      <c r="O611" s="276" t="s">
        <v>66</v>
      </c>
      <c r="P611" s="276"/>
      <c r="Q611" s="276"/>
      <c r="R611" s="255" t="s">
        <v>67</v>
      </c>
      <c r="S611" s="256"/>
      <c r="T611" s="257"/>
      <c r="U611" s="273"/>
      <c r="V611" s="273"/>
      <c r="W611" s="274"/>
    </row>
    <row r="612" spans="1:23" ht="16.5" thickBot="1" x14ac:dyDescent="0.35">
      <c r="A612" s="264"/>
      <c r="B612" s="267"/>
      <c r="C612" s="43" t="s">
        <v>47</v>
      </c>
      <c r="D612" s="44" t="s">
        <v>48</v>
      </c>
      <c r="E612" s="45" t="s">
        <v>103</v>
      </c>
      <c r="F612" s="43" t="s">
        <v>47</v>
      </c>
      <c r="G612" s="44" t="s">
        <v>48</v>
      </c>
      <c r="H612" s="45" t="s">
        <v>103</v>
      </c>
      <c r="I612" s="55" t="s">
        <v>47</v>
      </c>
      <c r="J612" s="44" t="s">
        <v>48</v>
      </c>
      <c r="K612" s="45" t="s">
        <v>103</v>
      </c>
      <c r="L612" s="43" t="s">
        <v>47</v>
      </c>
      <c r="M612" s="44" t="s">
        <v>48</v>
      </c>
      <c r="N612" s="45" t="s">
        <v>103</v>
      </c>
      <c r="O612" s="55" t="s">
        <v>47</v>
      </c>
      <c r="P612" s="75" t="s">
        <v>48</v>
      </c>
      <c r="Q612" s="99" t="s">
        <v>103</v>
      </c>
      <c r="R612" s="55" t="s">
        <v>47</v>
      </c>
      <c r="S612" s="75" t="s">
        <v>48</v>
      </c>
      <c r="T612" s="45" t="s">
        <v>103</v>
      </c>
      <c r="U612" s="43" t="s">
        <v>47</v>
      </c>
      <c r="V612" s="44" t="s">
        <v>48</v>
      </c>
      <c r="W612" s="45" t="s">
        <v>103</v>
      </c>
    </row>
    <row r="613" spans="1:23" ht="17.25" thickTop="1" thickBot="1" x14ac:dyDescent="0.35">
      <c r="A613" s="3" t="s">
        <v>3</v>
      </c>
      <c r="B613" s="20" t="s">
        <v>4</v>
      </c>
      <c r="C613" s="3" t="s">
        <v>68</v>
      </c>
      <c r="D613" s="4" t="s">
        <v>69</v>
      </c>
      <c r="E613" s="5" t="s">
        <v>70</v>
      </c>
      <c r="F613" s="3" t="s">
        <v>71</v>
      </c>
      <c r="G613" s="4" t="s">
        <v>72</v>
      </c>
      <c r="H613" s="5" t="s">
        <v>73</v>
      </c>
      <c r="I613" s="56" t="s">
        <v>74</v>
      </c>
      <c r="J613" s="4" t="s">
        <v>75</v>
      </c>
      <c r="K613" s="5" t="s">
        <v>76</v>
      </c>
      <c r="L613" s="3" t="s">
        <v>77</v>
      </c>
      <c r="M613" s="4" t="s">
        <v>78</v>
      </c>
      <c r="N613" s="5" t="s">
        <v>79</v>
      </c>
      <c r="O613" s="56" t="s">
        <v>80</v>
      </c>
      <c r="P613" s="76" t="s">
        <v>81</v>
      </c>
      <c r="Q613" s="103" t="s">
        <v>82</v>
      </c>
      <c r="R613" s="56" t="s">
        <v>83</v>
      </c>
      <c r="S613" s="76" t="s">
        <v>84</v>
      </c>
      <c r="T613" s="5" t="s">
        <v>85</v>
      </c>
      <c r="U613" s="3" t="s">
        <v>86</v>
      </c>
      <c r="V613" s="4" t="s">
        <v>87</v>
      </c>
      <c r="W613" s="5" t="s">
        <v>88</v>
      </c>
    </row>
    <row r="614" spans="1:23" ht="16.5" thickTop="1" x14ac:dyDescent="0.3">
      <c r="A614" s="6" t="s">
        <v>3</v>
      </c>
      <c r="B614" s="21" t="s">
        <v>23</v>
      </c>
      <c r="C614" s="183">
        <v>0</v>
      </c>
      <c r="D614" s="183">
        <v>0</v>
      </c>
      <c r="E614" s="12">
        <f>14.8*D614</f>
        <v>0</v>
      </c>
      <c r="F614" s="183">
        <v>0</v>
      </c>
      <c r="G614" s="183">
        <v>0</v>
      </c>
      <c r="H614" s="12">
        <f>14.8*G614</f>
        <v>0</v>
      </c>
      <c r="I614" s="132"/>
      <c r="J614" s="132"/>
      <c r="K614" s="12">
        <f>14.8*J614</f>
        <v>0</v>
      </c>
      <c r="L614" s="71"/>
      <c r="M614" s="34"/>
      <c r="N614" s="12">
        <f>14.8*M614</f>
        <v>0</v>
      </c>
      <c r="O614" s="112"/>
      <c r="P614" s="112"/>
      <c r="Q614" s="93">
        <f>14.8*P614</f>
        <v>0</v>
      </c>
      <c r="R614" s="112"/>
      <c r="S614" s="112"/>
      <c r="T614" s="12">
        <f>14.8*S614</f>
        <v>0</v>
      </c>
      <c r="U614" s="30">
        <f t="shared" ref="U614:U634" si="142">U582+C614+F614+I614+L614+O614+R614</f>
        <v>0</v>
      </c>
      <c r="V614" s="30">
        <f t="shared" ref="V614:V634" si="143">V582+D614+G614+J614+M614+P614+S614</f>
        <v>0</v>
      </c>
      <c r="W614" s="35">
        <f t="shared" ref="W614:W634" si="144">W582+E614+H614+K614+N614+Q614+T614</f>
        <v>0</v>
      </c>
    </row>
    <row r="615" spans="1:23" ht="15.75" x14ac:dyDescent="0.3">
      <c r="A615" s="8" t="s">
        <v>4</v>
      </c>
      <c r="B615" s="22" t="s">
        <v>29</v>
      </c>
      <c r="C615" s="183">
        <v>0</v>
      </c>
      <c r="D615" s="183">
        <v>0</v>
      </c>
      <c r="E615" s="12">
        <f>13.35*D615</f>
        <v>0</v>
      </c>
      <c r="F615" s="183">
        <v>0</v>
      </c>
      <c r="G615" s="183">
        <v>0</v>
      </c>
      <c r="H615" s="12">
        <f>13.35*G615</f>
        <v>0</v>
      </c>
      <c r="I615" s="132"/>
      <c r="J615" s="132"/>
      <c r="K615" s="12">
        <f>13.35*J615</f>
        <v>0</v>
      </c>
      <c r="L615" s="65"/>
      <c r="M615" s="9"/>
      <c r="N615" s="12">
        <f>13.35*M615</f>
        <v>0</v>
      </c>
      <c r="O615" s="112"/>
      <c r="P615" s="112"/>
      <c r="Q615" s="93">
        <f>13.35*P615</f>
        <v>0</v>
      </c>
      <c r="R615" s="112"/>
      <c r="S615" s="112"/>
      <c r="T615" s="12">
        <f>13.35*S615</f>
        <v>0</v>
      </c>
      <c r="U615" s="30">
        <f t="shared" si="142"/>
        <v>2</v>
      </c>
      <c r="V615" s="30">
        <f t="shared" si="143"/>
        <v>1</v>
      </c>
      <c r="W615" s="35">
        <f t="shared" si="144"/>
        <v>13.35</v>
      </c>
    </row>
    <row r="616" spans="1:23" ht="15.75" x14ac:dyDescent="0.3">
      <c r="A616" s="8" t="s">
        <v>5</v>
      </c>
      <c r="B616" s="22" t="s">
        <v>30</v>
      </c>
      <c r="C616" s="183">
        <v>0</v>
      </c>
      <c r="D616" s="183">
        <v>0</v>
      </c>
      <c r="E616" s="12">
        <f>10.02*D616</f>
        <v>0</v>
      </c>
      <c r="F616" s="183">
        <v>0</v>
      </c>
      <c r="G616" s="183">
        <v>0</v>
      </c>
      <c r="H616" s="12">
        <f>10.02*G616</f>
        <v>0</v>
      </c>
      <c r="I616" s="132"/>
      <c r="J616" s="132"/>
      <c r="K616" s="12">
        <f>10.02*J616</f>
        <v>0</v>
      </c>
      <c r="L616" s="65"/>
      <c r="M616" s="9"/>
      <c r="N616" s="12">
        <f>10.02*M616</f>
        <v>0</v>
      </c>
      <c r="O616" s="112"/>
      <c r="P616" s="112"/>
      <c r="Q616" s="93">
        <f>10.02*P616</f>
        <v>0</v>
      </c>
      <c r="R616" s="112"/>
      <c r="S616" s="112"/>
      <c r="T616" s="12">
        <f>10.02*S616</f>
        <v>0</v>
      </c>
      <c r="U616" s="30">
        <f t="shared" si="142"/>
        <v>0</v>
      </c>
      <c r="V616" s="30">
        <f t="shared" si="143"/>
        <v>0</v>
      </c>
      <c r="W616" s="35">
        <f t="shared" si="144"/>
        <v>0</v>
      </c>
    </row>
    <row r="617" spans="1:23" ht="15.75" x14ac:dyDescent="0.3">
      <c r="A617" s="8" t="s">
        <v>6</v>
      </c>
      <c r="B617" s="22" t="s">
        <v>38</v>
      </c>
      <c r="C617" s="183">
        <v>0</v>
      </c>
      <c r="D617" s="183">
        <v>0</v>
      </c>
      <c r="E617" s="12">
        <f>10.25*D617</f>
        <v>0</v>
      </c>
      <c r="F617" s="183">
        <v>0</v>
      </c>
      <c r="G617" s="183">
        <v>0</v>
      </c>
      <c r="H617" s="12">
        <f>10.25*G617</f>
        <v>0</v>
      </c>
      <c r="I617" s="132"/>
      <c r="J617" s="132"/>
      <c r="K617" s="12">
        <f>10.25*J617</f>
        <v>0</v>
      </c>
      <c r="L617" s="65"/>
      <c r="M617" s="9"/>
      <c r="N617" s="12">
        <f>10.25*M617</f>
        <v>0</v>
      </c>
      <c r="O617" s="112"/>
      <c r="P617" s="112"/>
      <c r="Q617" s="93">
        <f>10.25*P617</f>
        <v>0</v>
      </c>
      <c r="R617" s="112"/>
      <c r="S617" s="112"/>
      <c r="T617" s="12">
        <f>10.25*S617</f>
        <v>0</v>
      </c>
      <c r="U617" s="30">
        <f t="shared" si="142"/>
        <v>0</v>
      </c>
      <c r="V617" s="30">
        <f t="shared" si="143"/>
        <v>0</v>
      </c>
      <c r="W617" s="35">
        <f t="shared" si="144"/>
        <v>0</v>
      </c>
    </row>
    <row r="618" spans="1:23" ht="15.75" x14ac:dyDescent="0.3">
      <c r="A618" s="8" t="s">
        <v>7</v>
      </c>
      <c r="B618" s="22" t="s">
        <v>36</v>
      </c>
      <c r="C618" s="183">
        <v>0</v>
      </c>
      <c r="D618" s="183">
        <v>0</v>
      </c>
      <c r="E618" s="12">
        <f>13.28*D618</f>
        <v>0</v>
      </c>
      <c r="F618" s="183">
        <v>0</v>
      </c>
      <c r="G618" s="183">
        <v>0</v>
      </c>
      <c r="H618" s="12">
        <f>13.28*G618</f>
        <v>0</v>
      </c>
      <c r="I618" s="132"/>
      <c r="J618" s="132"/>
      <c r="K618" s="12">
        <f>13.28*J618</f>
        <v>0</v>
      </c>
      <c r="L618" s="65"/>
      <c r="M618" s="9"/>
      <c r="N618" s="12">
        <f>13.28*M618</f>
        <v>0</v>
      </c>
      <c r="O618" s="112"/>
      <c r="P618" s="112"/>
      <c r="Q618" s="93">
        <f>13.28*P618</f>
        <v>0</v>
      </c>
      <c r="R618" s="112"/>
      <c r="S618" s="112"/>
      <c r="T618" s="12">
        <f>13.28*S618</f>
        <v>0</v>
      </c>
      <c r="U618" s="30">
        <f t="shared" si="142"/>
        <v>0</v>
      </c>
      <c r="V618" s="30">
        <f t="shared" si="143"/>
        <v>0</v>
      </c>
      <c r="W618" s="35">
        <f t="shared" si="144"/>
        <v>0</v>
      </c>
    </row>
    <row r="619" spans="1:23" ht="15.75" x14ac:dyDescent="0.3">
      <c r="A619" s="8" t="s">
        <v>8</v>
      </c>
      <c r="B619" s="22" t="s">
        <v>24</v>
      </c>
      <c r="C619" s="183">
        <v>0</v>
      </c>
      <c r="D619" s="183">
        <v>0</v>
      </c>
      <c r="E619" s="12">
        <f>12.88*D619</f>
        <v>0</v>
      </c>
      <c r="F619" s="183">
        <v>0</v>
      </c>
      <c r="G619" s="183">
        <v>0</v>
      </c>
      <c r="H619" s="12">
        <f>12.88*G619</f>
        <v>0</v>
      </c>
      <c r="I619" s="132"/>
      <c r="J619" s="132"/>
      <c r="K619" s="12">
        <f>12.88*J619</f>
        <v>0</v>
      </c>
      <c r="L619" s="65"/>
      <c r="M619" s="9"/>
      <c r="N619" s="12">
        <f>12.88*M619</f>
        <v>0</v>
      </c>
      <c r="O619" s="112"/>
      <c r="P619" s="112"/>
      <c r="Q619" s="93">
        <f>12.88*P619</f>
        <v>0</v>
      </c>
      <c r="R619" s="112"/>
      <c r="S619" s="112"/>
      <c r="T619" s="12">
        <f>12.88*S619</f>
        <v>0</v>
      </c>
      <c r="U619" s="30">
        <f t="shared" si="142"/>
        <v>0</v>
      </c>
      <c r="V619" s="30">
        <f t="shared" si="143"/>
        <v>0</v>
      </c>
      <c r="W619" s="35">
        <f t="shared" si="144"/>
        <v>0</v>
      </c>
    </row>
    <row r="620" spans="1:23" ht="15.75" x14ac:dyDescent="0.3">
      <c r="A620" s="8" t="s">
        <v>9</v>
      </c>
      <c r="B620" s="22" t="s">
        <v>96</v>
      </c>
      <c r="C620" s="183">
        <v>0</v>
      </c>
      <c r="D620" s="183">
        <v>0</v>
      </c>
      <c r="E620" s="12">
        <f>11.28*D620</f>
        <v>0</v>
      </c>
      <c r="F620" s="183">
        <v>0</v>
      </c>
      <c r="G620" s="183">
        <v>0</v>
      </c>
      <c r="H620" s="12">
        <f>11.28*G620</f>
        <v>0</v>
      </c>
      <c r="I620" s="132"/>
      <c r="J620" s="132"/>
      <c r="K620" s="12">
        <f>11.28*J620</f>
        <v>0</v>
      </c>
      <c r="L620" s="65"/>
      <c r="M620" s="9"/>
      <c r="N620" s="12">
        <f>11.28*M620</f>
        <v>0</v>
      </c>
      <c r="O620" s="112"/>
      <c r="P620" s="112"/>
      <c r="Q620" s="93">
        <f>11.28*P620</f>
        <v>0</v>
      </c>
      <c r="R620" s="112"/>
      <c r="S620" s="112"/>
      <c r="T620" s="12">
        <f>11.28*S620</f>
        <v>0</v>
      </c>
      <c r="U620" s="30">
        <f t="shared" si="142"/>
        <v>0</v>
      </c>
      <c r="V620" s="30">
        <f t="shared" si="143"/>
        <v>0</v>
      </c>
      <c r="W620" s="35">
        <f t="shared" si="144"/>
        <v>0</v>
      </c>
    </row>
    <row r="621" spans="1:23" ht="15.75" x14ac:dyDescent="0.3">
      <c r="A621" s="8" t="s">
        <v>10</v>
      </c>
      <c r="B621" s="22" t="s">
        <v>97</v>
      </c>
      <c r="C621" s="183">
        <v>0</v>
      </c>
      <c r="D621" s="183">
        <v>1</v>
      </c>
      <c r="E621" s="12">
        <f>14.73*D621</f>
        <v>14.73</v>
      </c>
      <c r="F621" s="183">
        <v>2</v>
      </c>
      <c r="G621" s="183">
        <v>1</v>
      </c>
      <c r="H621" s="12">
        <f>14.73*G621</f>
        <v>14.73</v>
      </c>
      <c r="I621" s="132"/>
      <c r="J621" s="132"/>
      <c r="K621" s="12">
        <f>14.73*J621</f>
        <v>0</v>
      </c>
      <c r="L621" s="65"/>
      <c r="M621" s="9"/>
      <c r="N621" s="12">
        <f>14.73*M621</f>
        <v>0</v>
      </c>
      <c r="O621" s="112"/>
      <c r="P621" s="112"/>
      <c r="Q621" s="93">
        <f>14.73*P621</f>
        <v>0</v>
      </c>
      <c r="R621" s="112"/>
      <c r="S621" s="112"/>
      <c r="T621" s="12">
        <f>14.73*S621</f>
        <v>0</v>
      </c>
      <c r="U621" s="30">
        <f t="shared" si="142"/>
        <v>5</v>
      </c>
      <c r="V621" s="30">
        <f t="shared" si="143"/>
        <v>5</v>
      </c>
      <c r="W621" s="35">
        <f t="shared" si="144"/>
        <v>73.650000000000006</v>
      </c>
    </row>
    <row r="622" spans="1:23" ht="15.75" x14ac:dyDescent="0.3">
      <c r="A622" s="8" t="s">
        <v>11</v>
      </c>
      <c r="B622" s="22" t="s">
        <v>33</v>
      </c>
      <c r="C622" s="183">
        <v>0</v>
      </c>
      <c r="D622" s="183">
        <v>0</v>
      </c>
      <c r="E622" s="12">
        <f>11.96*D622</f>
        <v>0</v>
      </c>
      <c r="F622" s="183">
        <v>0</v>
      </c>
      <c r="G622" s="183">
        <v>0</v>
      </c>
      <c r="H622" s="12">
        <f>11.96*G622</f>
        <v>0</v>
      </c>
      <c r="I622" s="132"/>
      <c r="J622" s="132"/>
      <c r="K622" s="12">
        <f>11.96*J622</f>
        <v>0</v>
      </c>
      <c r="L622" s="65"/>
      <c r="M622" s="9"/>
      <c r="N622" s="12">
        <f>11.96*M622</f>
        <v>0</v>
      </c>
      <c r="O622" s="112"/>
      <c r="P622" s="112"/>
      <c r="Q622" s="93">
        <f>11.96*P622</f>
        <v>0</v>
      </c>
      <c r="R622" s="112"/>
      <c r="S622" s="112"/>
      <c r="T622" s="12">
        <f>11.96*S622</f>
        <v>0</v>
      </c>
      <c r="U622" s="30">
        <f t="shared" si="142"/>
        <v>0</v>
      </c>
      <c r="V622" s="30">
        <f t="shared" si="143"/>
        <v>0</v>
      </c>
      <c r="W622" s="35">
        <f t="shared" si="144"/>
        <v>0</v>
      </c>
    </row>
    <row r="623" spans="1:23" ht="15.75" x14ac:dyDescent="0.3">
      <c r="A623" s="8" t="s">
        <v>12</v>
      </c>
      <c r="B623" s="22" t="s">
        <v>27</v>
      </c>
      <c r="C623" s="183">
        <v>1</v>
      </c>
      <c r="D623" s="183">
        <v>0</v>
      </c>
      <c r="E623" s="12">
        <f>0*D623</f>
        <v>0</v>
      </c>
      <c r="F623" s="183">
        <v>1</v>
      </c>
      <c r="G623" s="183">
        <v>1</v>
      </c>
      <c r="H623" s="12">
        <f>0*G623</f>
        <v>0</v>
      </c>
      <c r="I623" s="132"/>
      <c r="J623" s="132"/>
      <c r="K623" s="12">
        <f>0*J623</f>
        <v>0</v>
      </c>
      <c r="L623" s="65"/>
      <c r="M623" s="9"/>
      <c r="N623" s="12">
        <f>0*M623</f>
        <v>0</v>
      </c>
      <c r="O623" s="112"/>
      <c r="P623" s="112"/>
      <c r="Q623" s="93">
        <f>0*P623</f>
        <v>0</v>
      </c>
      <c r="R623" s="112"/>
      <c r="S623" s="112"/>
      <c r="T623" s="12">
        <f>0*S623</f>
        <v>0</v>
      </c>
      <c r="U623" s="30">
        <f t="shared" si="142"/>
        <v>2</v>
      </c>
      <c r="V623" s="30">
        <f t="shared" si="143"/>
        <v>1</v>
      </c>
      <c r="W623" s="35">
        <f t="shared" si="144"/>
        <v>0</v>
      </c>
    </row>
    <row r="624" spans="1:23" ht="15.75" x14ac:dyDescent="0.3">
      <c r="A624" s="8" t="s">
        <v>13</v>
      </c>
      <c r="B624" s="22" t="s">
        <v>31</v>
      </c>
      <c r="C624" s="183">
        <v>0</v>
      </c>
      <c r="D624" s="183">
        <v>0</v>
      </c>
      <c r="E624" s="12">
        <f>11.91*D624</f>
        <v>0</v>
      </c>
      <c r="F624" s="183">
        <v>0</v>
      </c>
      <c r="G624" s="183">
        <v>0</v>
      </c>
      <c r="H624" s="12">
        <f>11.91*G624</f>
        <v>0</v>
      </c>
      <c r="I624" s="132"/>
      <c r="J624" s="132"/>
      <c r="K624" s="12">
        <f>11.91*J624</f>
        <v>0</v>
      </c>
      <c r="L624" s="65"/>
      <c r="M624" s="9"/>
      <c r="N624" s="12">
        <f>11.91*M624</f>
        <v>0</v>
      </c>
      <c r="O624" s="112"/>
      <c r="P624" s="112"/>
      <c r="Q624" s="93">
        <f>11.91*P624</f>
        <v>0</v>
      </c>
      <c r="R624" s="112"/>
      <c r="S624" s="112"/>
      <c r="T624" s="12">
        <f>11.91*S624</f>
        <v>0</v>
      </c>
      <c r="U624" s="30">
        <f t="shared" si="142"/>
        <v>0</v>
      </c>
      <c r="V624" s="30">
        <f t="shared" si="143"/>
        <v>0</v>
      </c>
      <c r="W624" s="35">
        <f t="shared" si="144"/>
        <v>0</v>
      </c>
    </row>
    <row r="625" spans="1:23" ht="15.75" x14ac:dyDescent="0.3">
      <c r="A625" s="8" t="s">
        <v>14</v>
      </c>
      <c r="B625" s="22" t="s">
        <v>32</v>
      </c>
      <c r="C625" s="183">
        <v>2</v>
      </c>
      <c r="D625" s="183">
        <v>1</v>
      </c>
      <c r="E625" s="12">
        <f>11.15*D625</f>
        <v>11.15</v>
      </c>
      <c r="F625" s="183">
        <v>0</v>
      </c>
      <c r="G625" s="183">
        <v>0</v>
      </c>
      <c r="H625" s="12">
        <f>11.15*G625</f>
        <v>0</v>
      </c>
      <c r="I625" s="132"/>
      <c r="J625" s="132"/>
      <c r="K625" s="12">
        <f>11.15*J625</f>
        <v>0</v>
      </c>
      <c r="L625" s="65"/>
      <c r="M625" s="9"/>
      <c r="N625" s="12">
        <f>11.15*M625</f>
        <v>0</v>
      </c>
      <c r="O625" s="112"/>
      <c r="P625" s="112"/>
      <c r="Q625" s="93">
        <f>11.15*P625</f>
        <v>0</v>
      </c>
      <c r="R625" s="112"/>
      <c r="S625" s="112"/>
      <c r="T625" s="12">
        <f>11.15*S625</f>
        <v>0</v>
      </c>
      <c r="U625" s="30">
        <f t="shared" si="142"/>
        <v>7</v>
      </c>
      <c r="V625" s="30">
        <f t="shared" si="143"/>
        <v>5</v>
      </c>
      <c r="W625" s="35">
        <f t="shared" si="144"/>
        <v>55.75</v>
      </c>
    </row>
    <row r="626" spans="1:23" ht="15.75" x14ac:dyDescent="0.3">
      <c r="A626" s="8" t="s">
        <v>15</v>
      </c>
      <c r="B626" s="22" t="s">
        <v>98</v>
      </c>
      <c r="C626" s="183">
        <v>0</v>
      </c>
      <c r="D626" s="183">
        <v>0</v>
      </c>
      <c r="E626" s="12">
        <f>11.24*D626</f>
        <v>0</v>
      </c>
      <c r="F626" s="183">
        <v>0</v>
      </c>
      <c r="G626" s="183">
        <v>0</v>
      </c>
      <c r="H626" s="12">
        <f>11.24*G626</f>
        <v>0</v>
      </c>
      <c r="I626" s="132"/>
      <c r="J626" s="132"/>
      <c r="K626" s="12">
        <f>11.24*J626</f>
        <v>0</v>
      </c>
      <c r="L626" s="65"/>
      <c r="M626" s="9"/>
      <c r="N626" s="12">
        <f>11.24*M626</f>
        <v>0</v>
      </c>
      <c r="O626" s="112"/>
      <c r="P626" s="112"/>
      <c r="Q626" s="93">
        <f>11.24*P626</f>
        <v>0</v>
      </c>
      <c r="R626" s="112"/>
      <c r="S626" s="112"/>
      <c r="T626" s="12">
        <f>11.24*S626</f>
        <v>0</v>
      </c>
      <c r="U626" s="30">
        <f t="shared" si="142"/>
        <v>0</v>
      </c>
      <c r="V626" s="30">
        <f t="shared" si="143"/>
        <v>0</v>
      </c>
      <c r="W626" s="35">
        <f t="shared" si="144"/>
        <v>0</v>
      </c>
    </row>
    <row r="627" spans="1:23" ht="15.75" x14ac:dyDescent="0.3">
      <c r="A627" s="8" t="s">
        <v>16</v>
      </c>
      <c r="B627" s="22" t="s">
        <v>99</v>
      </c>
      <c r="C627" s="183">
        <v>0</v>
      </c>
      <c r="D627" s="183">
        <v>0</v>
      </c>
      <c r="E627" s="12">
        <f>14.15*D627</f>
        <v>0</v>
      </c>
      <c r="F627" s="183">
        <v>0</v>
      </c>
      <c r="G627" s="183">
        <v>0</v>
      </c>
      <c r="H627" s="12">
        <f>14.15*G627</f>
        <v>0</v>
      </c>
      <c r="I627" s="132"/>
      <c r="J627" s="132"/>
      <c r="K627" s="12">
        <f>14.15*J627</f>
        <v>0</v>
      </c>
      <c r="L627" s="65"/>
      <c r="M627" s="9"/>
      <c r="N627" s="12">
        <f>14.15*M627</f>
        <v>0</v>
      </c>
      <c r="O627" s="112"/>
      <c r="P627" s="112"/>
      <c r="Q627" s="93">
        <f>14.15*P627</f>
        <v>0</v>
      </c>
      <c r="R627" s="112"/>
      <c r="S627" s="112"/>
      <c r="T627" s="12">
        <f>14.15*S627</f>
        <v>0</v>
      </c>
      <c r="U627" s="30">
        <f t="shared" si="142"/>
        <v>0</v>
      </c>
      <c r="V627" s="30">
        <f t="shared" si="143"/>
        <v>0</v>
      </c>
      <c r="W627" s="35">
        <f t="shared" si="144"/>
        <v>0</v>
      </c>
    </row>
    <row r="628" spans="1:23" ht="15.75" x14ac:dyDescent="0.3">
      <c r="A628" s="8" t="s">
        <v>17</v>
      </c>
      <c r="B628" s="22" t="s">
        <v>26</v>
      </c>
      <c r="C628" s="183">
        <v>0</v>
      </c>
      <c r="D628" s="183">
        <v>0</v>
      </c>
      <c r="E628" s="12">
        <f>0*D628</f>
        <v>0</v>
      </c>
      <c r="F628" s="183">
        <v>0</v>
      </c>
      <c r="G628" s="183">
        <v>0</v>
      </c>
      <c r="H628" s="12">
        <f>0*G628</f>
        <v>0</v>
      </c>
      <c r="I628" s="132"/>
      <c r="J628" s="132"/>
      <c r="K628" s="12">
        <f>0*J628</f>
        <v>0</v>
      </c>
      <c r="L628" s="65"/>
      <c r="M628" s="9"/>
      <c r="N628" s="12">
        <f>0*M628</f>
        <v>0</v>
      </c>
      <c r="O628" s="112"/>
      <c r="P628" s="112"/>
      <c r="Q628" s="93">
        <f>0*P628</f>
        <v>0</v>
      </c>
      <c r="R628" s="112"/>
      <c r="S628" s="112"/>
      <c r="T628" s="12">
        <f>0*S628</f>
        <v>0</v>
      </c>
      <c r="U628" s="30">
        <f t="shared" si="142"/>
        <v>0</v>
      </c>
      <c r="V628" s="30">
        <f t="shared" si="143"/>
        <v>0</v>
      </c>
      <c r="W628" s="35">
        <f t="shared" si="144"/>
        <v>0</v>
      </c>
    </row>
    <row r="629" spans="1:23" ht="15.75" x14ac:dyDescent="0.3">
      <c r="A629" s="8" t="s">
        <v>18</v>
      </c>
      <c r="B629" s="22" t="s">
        <v>104</v>
      </c>
      <c r="C629" s="183">
        <v>0</v>
      </c>
      <c r="D629" s="183">
        <v>0</v>
      </c>
      <c r="E629" s="12">
        <f>0*D629</f>
        <v>0</v>
      </c>
      <c r="F629" s="183">
        <v>0</v>
      </c>
      <c r="G629" s="183">
        <v>0</v>
      </c>
      <c r="H629" s="12">
        <f>0*G629</f>
        <v>0</v>
      </c>
      <c r="I629" s="132"/>
      <c r="J629" s="132"/>
      <c r="K629" s="12">
        <f>0*J629</f>
        <v>0</v>
      </c>
      <c r="L629" s="65"/>
      <c r="M629" s="9"/>
      <c r="N629" s="12">
        <f>0*M629</f>
        <v>0</v>
      </c>
      <c r="O629" s="112"/>
      <c r="P629" s="112"/>
      <c r="Q629" s="93">
        <f>0*P629</f>
        <v>0</v>
      </c>
      <c r="R629" s="112"/>
      <c r="S629" s="112"/>
      <c r="T629" s="12">
        <f>0*S629</f>
        <v>0</v>
      </c>
      <c r="U629" s="30">
        <f t="shared" si="142"/>
        <v>0</v>
      </c>
      <c r="V629" s="30">
        <f t="shared" si="143"/>
        <v>0</v>
      </c>
      <c r="W629" s="35">
        <f t="shared" si="144"/>
        <v>0</v>
      </c>
    </row>
    <row r="630" spans="1:23" ht="15.75" x14ac:dyDescent="0.3">
      <c r="A630" s="8" t="s">
        <v>19</v>
      </c>
      <c r="B630" s="22" t="s">
        <v>34</v>
      </c>
      <c r="C630" s="183">
        <v>0</v>
      </c>
      <c r="D630" s="183">
        <v>0</v>
      </c>
      <c r="E630" s="12">
        <f>11.7*D630</f>
        <v>0</v>
      </c>
      <c r="F630" s="183">
        <v>0</v>
      </c>
      <c r="G630" s="183">
        <v>0</v>
      </c>
      <c r="H630" s="12">
        <f>11.7*G630</f>
        <v>0</v>
      </c>
      <c r="I630" s="132"/>
      <c r="J630" s="132"/>
      <c r="K630" s="12">
        <f>11.7*J630</f>
        <v>0</v>
      </c>
      <c r="L630" s="65"/>
      <c r="M630" s="9"/>
      <c r="N630" s="12">
        <f>11.7*M630</f>
        <v>0</v>
      </c>
      <c r="O630" s="112"/>
      <c r="P630" s="112"/>
      <c r="Q630" s="93">
        <f>11.7*P630</f>
        <v>0</v>
      </c>
      <c r="R630" s="112"/>
      <c r="S630" s="112"/>
      <c r="T630" s="12">
        <f>11.7*S630</f>
        <v>0</v>
      </c>
      <c r="U630" s="30">
        <f t="shared" si="142"/>
        <v>0</v>
      </c>
      <c r="V630" s="30">
        <f t="shared" si="143"/>
        <v>0</v>
      </c>
      <c r="W630" s="35">
        <f t="shared" si="144"/>
        <v>0</v>
      </c>
    </row>
    <row r="631" spans="1:23" ht="15.75" x14ac:dyDescent="0.3">
      <c r="A631" s="8" t="s">
        <v>20</v>
      </c>
      <c r="B631" s="22" t="s">
        <v>37</v>
      </c>
      <c r="C631" s="183">
        <v>0</v>
      </c>
      <c r="D631" s="183">
        <v>0</v>
      </c>
      <c r="E631" s="12">
        <f>11.86*D631</f>
        <v>0</v>
      </c>
      <c r="F631" s="183">
        <v>0</v>
      </c>
      <c r="G631" s="183">
        <v>0</v>
      </c>
      <c r="H631" s="12">
        <f>11.86*G631</f>
        <v>0</v>
      </c>
      <c r="I631" s="132"/>
      <c r="J631" s="132"/>
      <c r="K631" s="12">
        <f>11.86*J631</f>
        <v>0</v>
      </c>
      <c r="L631" s="65"/>
      <c r="M631" s="9"/>
      <c r="N631" s="12">
        <f>11.86*M631</f>
        <v>0</v>
      </c>
      <c r="O631" s="112"/>
      <c r="P631" s="112"/>
      <c r="Q631" s="93">
        <f>11.86*P631</f>
        <v>0</v>
      </c>
      <c r="R631" s="112"/>
      <c r="S631" s="112"/>
      <c r="T631" s="12">
        <f>11.86*S631</f>
        <v>0</v>
      </c>
      <c r="U631" s="30">
        <f t="shared" si="142"/>
        <v>0</v>
      </c>
      <c r="V631" s="30">
        <f t="shared" si="143"/>
        <v>0</v>
      </c>
      <c r="W631" s="35">
        <f t="shared" si="144"/>
        <v>0</v>
      </c>
    </row>
    <row r="632" spans="1:23" ht="15.75" x14ac:dyDescent="0.3">
      <c r="A632" s="8" t="s">
        <v>21</v>
      </c>
      <c r="B632" s="22" t="s">
        <v>28</v>
      </c>
      <c r="C632" s="183">
        <v>0</v>
      </c>
      <c r="D632" s="183">
        <v>0</v>
      </c>
      <c r="E632" s="12">
        <f>0*D632</f>
        <v>0</v>
      </c>
      <c r="F632" s="183">
        <v>0</v>
      </c>
      <c r="G632" s="183">
        <v>0</v>
      </c>
      <c r="H632" s="12">
        <f>0*G632</f>
        <v>0</v>
      </c>
      <c r="I632" s="132"/>
      <c r="J632" s="132"/>
      <c r="K632" s="12">
        <f>0*J632</f>
        <v>0</v>
      </c>
      <c r="L632" s="65"/>
      <c r="M632" s="9"/>
      <c r="N632" s="12">
        <f>0*M632</f>
        <v>0</v>
      </c>
      <c r="O632" s="112"/>
      <c r="P632" s="112"/>
      <c r="Q632" s="93">
        <f>0*P632</f>
        <v>0</v>
      </c>
      <c r="R632" s="112"/>
      <c r="S632" s="112"/>
      <c r="T632" s="12">
        <f>0*S632</f>
        <v>0</v>
      </c>
      <c r="U632" s="30">
        <f t="shared" si="142"/>
        <v>0</v>
      </c>
      <c r="V632" s="30">
        <f t="shared" si="143"/>
        <v>0</v>
      </c>
      <c r="W632" s="35">
        <f t="shared" si="144"/>
        <v>0</v>
      </c>
    </row>
    <row r="633" spans="1:23" ht="15.75" x14ac:dyDescent="0.3">
      <c r="A633" s="10">
        <v>20</v>
      </c>
      <c r="B633" s="22" t="s">
        <v>25</v>
      </c>
      <c r="C633" s="183">
        <v>0</v>
      </c>
      <c r="D633" s="183">
        <v>0</v>
      </c>
      <c r="E633" s="12">
        <f>14.98*D633</f>
        <v>0</v>
      </c>
      <c r="F633" s="183">
        <v>0</v>
      </c>
      <c r="G633" s="183">
        <v>0</v>
      </c>
      <c r="H633" s="12">
        <f>14.98*G633</f>
        <v>0</v>
      </c>
      <c r="I633" s="132"/>
      <c r="J633" s="132"/>
      <c r="K633" s="12">
        <f>14.98*J633</f>
        <v>0</v>
      </c>
      <c r="L633" s="63"/>
      <c r="M633" s="11"/>
      <c r="N633" s="12">
        <f>14.98*M633</f>
        <v>0</v>
      </c>
      <c r="O633" s="112"/>
      <c r="P633" s="112"/>
      <c r="Q633" s="93">
        <f>14.98*P633</f>
        <v>0</v>
      </c>
      <c r="R633" s="112"/>
      <c r="S633" s="112"/>
      <c r="T633" s="12">
        <f>14.98*S633</f>
        <v>0</v>
      </c>
      <c r="U633" s="30">
        <f t="shared" si="142"/>
        <v>0</v>
      </c>
      <c r="V633" s="30">
        <f t="shared" si="143"/>
        <v>1</v>
      </c>
      <c r="W633" s="35">
        <f t="shared" si="144"/>
        <v>14.98</v>
      </c>
    </row>
    <row r="634" spans="1:23" ht="16.5" thickBot="1" x14ac:dyDescent="0.35">
      <c r="A634" s="10">
        <v>21</v>
      </c>
      <c r="B634" s="22" t="s">
        <v>39</v>
      </c>
      <c r="C634" s="146">
        <v>0</v>
      </c>
      <c r="D634" s="183">
        <v>0</v>
      </c>
      <c r="E634" s="12">
        <f>10.28*D634</f>
        <v>0</v>
      </c>
      <c r="F634" s="146">
        <v>1</v>
      </c>
      <c r="G634" s="183">
        <v>1</v>
      </c>
      <c r="H634" s="12">
        <f>10.28*G634</f>
        <v>10.28</v>
      </c>
      <c r="I634" s="133"/>
      <c r="J634" s="132"/>
      <c r="K634" s="12">
        <f>10.28*J634</f>
        <v>0</v>
      </c>
      <c r="L634" s="63"/>
      <c r="M634" s="11"/>
      <c r="N634" s="12">
        <f>10.28*M634</f>
        <v>0</v>
      </c>
      <c r="O634" s="113"/>
      <c r="P634" s="112"/>
      <c r="Q634" s="93">
        <f>10.28*P634</f>
        <v>0</v>
      </c>
      <c r="R634" s="113"/>
      <c r="S634" s="112"/>
      <c r="T634" s="12">
        <f>10.28*S634</f>
        <v>0</v>
      </c>
      <c r="U634" s="30">
        <f t="shared" si="142"/>
        <v>3</v>
      </c>
      <c r="V634" s="30">
        <f t="shared" si="143"/>
        <v>2</v>
      </c>
      <c r="W634" s="35">
        <f t="shared" si="144"/>
        <v>20.56</v>
      </c>
    </row>
    <row r="635" spans="1:23" ht="17.25" thickTop="1" thickBot="1" x14ac:dyDescent="0.35">
      <c r="A635" s="3"/>
      <c r="B635" s="23" t="s">
        <v>57</v>
      </c>
      <c r="C635" s="28">
        <f t="shared" ref="C635:W635" si="145">SUM(C614:C634)</f>
        <v>3</v>
      </c>
      <c r="D635" s="15">
        <f t="shared" si="145"/>
        <v>2</v>
      </c>
      <c r="E635" s="23">
        <f t="shared" si="145"/>
        <v>25.880000000000003</v>
      </c>
      <c r="F635" s="28">
        <f t="shared" si="145"/>
        <v>4</v>
      </c>
      <c r="G635" s="15">
        <f t="shared" si="145"/>
        <v>3</v>
      </c>
      <c r="H635" s="23">
        <f t="shared" si="145"/>
        <v>25.009999999999998</v>
      </c>
      <c r="I635" s="60">
        <f t="shared" si="145"/>
        <v>0</v>
      </c>
      <c r="J635" s="15">
        <f t="shared" si="145"/>
        <v>0</v>
      </c>
      <c r="K635" s="23">
        <f t="shared" si="145"/>
        <v>0</v>
      </c>
      <c r="L635" s="28">
        <f t="shared" si="145"/>
        <v>0</v>
      </c>
      <c r="M635" s="15">
        <f t="shared" si="145"/>
        <v>0</v>
      </c>
      <c r="N635" s="16">
        <f t="shared" si="145"/>
        <v>0</v>
      </c>
      <c r="O635" s="70">
        <f t="shared" si="145"/>
        <v>0</v>
      </c>
      <c r="P635" s="73">
        <f t="shared" si="145"/>
        <v>0</v>
      </c>
      <c r="Q635" s="91">
        <f t="shared" si="145"/>
        <v>0</v>
      </c>
      <c r="R635" s="60">
        <f t="shared" si="145"/>
        <v>0</v>
      </c>
      <c r="S635" s="73">
        <f t="shared" si="145"/>
        <v>0</v>
      </c>
      <c r="T635" s="16">
        <f t="shared" si="145"/>
        <v>0</v>
      </c>
      <c r="U635" s="32">
        <f t="shared" si="145"/>
        <v>19</v>
      </c>
      <c r="V635" s="15">
        <f t="shared" si="145"/>
        <v>15</v>
      </c>
      <c r="W635" s="16">
        <f t="shared" si="145"/>
        <v>178.29</v>
      </c>
    </row>
    <row r="636" spans="1:23" ht="16.5" thickTop="1" thickBot="1" x14ac:dyDescent="0.3">
      <c r="A636" s="17"/>
      <c r="B636" s="24" t="s">
        <v>58</v>
      </c>
      <c r="C636" s="17">
        <f>R604+C635</f>
        <v>15</v>
      </c>
      <c r="D636" s="17">
        <f>S604+D635</f>
        <v>12</v>
      </c>
      <c r="E636" s="17">
        <f>T604+E635</f>
        <v>153.28</v>
      </c>
      <c r="F636" s="17">
        <f t="shared" ref="F636:T636" si="146">C636+F635</f>
        <v>19</v>
      </c>
      <c r="G636" s="18">
        <f t="shared" si="146"/>
        <v>15</v>
      </c>
      <c r="H636" s="24">
        <f t="shared" si="146"/>
        <v>178.29</v>
      </c>
      <c r="I636" s="61">
        <f t="shared" si="146"/>
        <v>19</v>
      </c>
      <c r="J636" s="18">
        <f t="shared" si="146"/>
        <v>15</v>
      </c>
      <c r="K636" s="19">
        <f t="shared" si="146"/>
        <v>178.29</v>
      </c>
      <c r="L636" s="17">
        <f t="shared" si="146"/>
        <v>19</v>
      </c>
      <c r="M636" s="18">
        <f t="shared" si="146"/>
        <v>15</v>
      </c>
      <c r="N636" s="19">
        <f t="shared" si="146"/>
        <v>178.29</v>
      </c>
      <c r="O636" s="61">
        <f t="shared" si="146"/>
        <v>19</v>
      </c>
      <c r="P636" s="79">
        <f t="shared" si="146"/>
        <v>15</v>
      </c>
      <c r="Q636" s="101">
        <f t="shared" si="146"/>
        <v>178.29</v>
      </c>
      <c r="R636" s="61">
        <f t="shared" si="146"/>
        <v>19</v>
      </c>
      <c r="S636" s="79">
        <f t="shared" si="146"/>
        <v>15</v>
      </c>
      <c r="T636" s="19">
        <f t="shared" si="146"/>
        <v>178.29</v>
      </c>
      <c r="U636" s="33"/>
      <c r="V636" s="18"/>
      <c r="W636" s="19"/>
    </row>
    <row r="637" spans="1:23" ht="16.5" thickTop="1" x14ac:dyDescent="0.3">
      <c r="A637" s="2"/>
      <c r="B637" s="2"/>
      <c r="C637" s="2"/>
      <c r="D637" s="2"/>
      <c r="E637" s="2"/>
      <c r="F637" s="2"/>
      <c r="G637" s="2"/>
      <c r="H637" s="2"/>
      <c r="I637" s="62"/>
      <c r="J637" s="2"/>
      <c r="K637" s="2"/>
      <c r="L637" s="2"/>
      <c r="M637" s="2"/>
      <c r="N637" s="2"/>
      <c r="O637" s="62"/>
      <c r="P637" s="62"/>
      <c r="Q637" s="62"/>
      <c r="R637" s="62"/>
      <c r="S637" s="62"/>
      <c r="T637" s="2"/>
      <c r="U637" s="2"/>
      <c r="V637" s="2"/>
      <c r="W637" s="2"/>
    </row>
    <row r="638" spans="1:23" ht="15.75" x14ac:dyDescent="0.3">
      <c r="A638" s="2"/>
      <c r="B638" s="2" t="s">
        <v>52</v>
      </c>
      <c r="C638" s="2" t="s">
        <v>53</v>
      </c>
      <c r="D638" s="2"/>
      <c r="E638" s="2"/>
      <c r="F638" s="2"/>
      <c r="G638" s="2"/>
      <c r="H638" s="2"/>
      <c r="I638" s="62"/>
      <c r="J638" s="2"/>
      <c r="K638" s="2"/>
      <c r="L638" s="2"/>
      <c r="M638" s="2"/>
      <c r="N638" s="2"/>
      <c r="O638" s="62"/>
      <c r="P638" s="62"/>
      <c r="Q638" s="62"/>
      <c r="R638" s="62"/>
      <c r="S638" s="62"/>
      <c r="T638" s="2"/>
      <c r="U638" s="2"/>
      <c r="V638" s="2"/>
      <c r="W638" s="2"/>
    </row>
    <row r="639" spans="1:23" ht="15.75" x14ac:dyDescent="0.3">
      <c r="A639" s="2"/>
      <c r="B639" s="2"/>
      <c r="C639" s="2" t="s">
        <v>54</v>
      </c>
      <c r="D639" s="2"/>
      <c r="E639" s="2"/>
      <c r="F639" s="2"/>
      <c r="G639" s="2"/>
      <c r="H639" s="2"/>
      <c r="I639" s="62"/>
      <c r="J639" s="2"/>
      <c r="K639" s="2"/>
      <c r="L639" s="2"/>
      <c r="M639" s="2"/>
      <c r="N639" s="2"/>
      <c r="O639" s="62"/>
      <c r="P639" s="62"/>
      <c r="Q639" s="62"/>
      <c r="R639" s="62"/>
      <c r="S639" s="62"/>
      <c r="T639" s="2"/>
      <c r="U639" s="2"/>
      <c r="V639" s="2"/>
      <c r="W639" s="2"/>
    </row>
    <row r="640" spans="1:23" ht="15.75" x14ac:dyDescent="0.3">
      <c r="A640" s="2"/>
      <c r="B640" s="2"/>
      <c r="C640" s="2" t="s">
        <v>105</v>
      </c>
      <c r="D640" s="2"/>
      <c r="E640" s="2"/>
      <c r="F640" s="2"/>
      <c r="G640" s="2"/>
      <c r="H640" s="2"/>
      <c r="I640" s="62"/>
      <c r="J640" s="2"/>
      <c r="K640" s="2"/>
      <c r="L640" s="2"/>
      <c r="M640" s="2"/>
      <c r="N640" s="2"/>
      <c r="O640" s="62"/>
      <c r="P640" s="62"/>
      <c r="Q640" s="62"/>
      <c r="R640" s="62"/>
      <c r="S640" s="62"/>
      <c r="T640" s="2"/>
      <c r="U640" s="2"/>
      <c r="V640" s="2"/>
      <c r="W640" s="2"/>
    </row>
    <row r="641" spans="1:23" ht="15.75" x14ac:dyDescent="0.3">
      <c r="A641" s="2"/>
      <c r="B641" s="2"/>
      <c r="C641" s="2"/>
      <c r="D641" s="2"/>
      <c r="E641" s="2"/>
      <c r="F641" s="2"/>
      <c r="G641" s="2"/>
      <c r="H641" s="2"/>
      <c r="I641" s="62"/>
      <c r="J641" s="2"/>
      <c r="K641" s="2"/>
      <c r="L641" s="2"/>
      <c r="M641" s="2"/>
      <c r="N641" s="2"/>
      <c r="O641" s="62"/>
      <c r="P641" s="62"/>
      <c r="Q641" s="62"/>
      <c r="R641" s="62"/>
      <c r="S641" s="62"/>
      <c r="T641" s="2"/>
      <c r="U641" s="2"/>
      <c r="V641" s="2"/>
      <c r="W641" s="2"/>
    </row>
    <row r="642" spans="1:23" ht="15.75" x14ac:dyDescent="0.3">
      <c r="A642" s="2"/>
      <c r="B642" s="2"/>
      <c r="C642" s="2"/>
      <c r="D642" s="2"/>
      <c r="E642" s="2"/>
      <c r="F642" s="2"/>
      <c r="G642" s="2"/>
      <c r="H642" s="2"/>
      <c r="I642" s="62"/>
      <c r="J642" s="2"/>
      <c r="K642" s="2"/>
      <c r="L642" s="2"/>
      <c r="M642" s="2"/>
      <c r="N642" s="2"/>
      <c r="O642" s="62"/>
      <c r="P642" s="62"/>
      <c r="Q642" s="62"/>
      <c r="R642" s="62"/>
      <c r="S642" s="62"/>
      <c r="T642" s="2"/>
      <c r="U642" s="2"/>
      <c r="V642" s="2"/>
      <c r="W642" s="2"/>
    </row>
    <row r="643" spans="1:23" ht="15.75" x14ac:dyDescent="0.3">
      <c r="A643" s="2"/>
      <c r="B643" s="2"/>
      <c r="C643" s="2"/>
      <c r="D643" s="2"/>
      <c r="E643" s="2"/>
      <c r="F643" s="2"/>
      <c r="G643" s="2"/>
      <c r="H643" s="2"/>
      <c r="I643" s="62"/>
      <c r="J643" s="2"/>
      <c r="K643" s="2"/>
      <c r="L643" s="2"/>
      <c r="M643" s="2"/>
      <c r="N643" s="2"/>
      <c r="O643" s="62"/>
      <c r="P643" s="62"/>
      <c r="Q643" s="62"/>
      <c r="R643" s="62"/>
      <c r="S643" s="62"/>
      <c r="T643" s="2"/>
      <c r="U643" s="2"/>
      <c r="V643" s="2"/>
      <c r="W643" s="2"/>
    </row>
    <row r="644" spans="1:23" ht="15.75" x14ac:dyDescent="0.3">
      <c r="A644" s="2"/>
      <c r="B644" s="2"/>
      <c r="C644" s="2"/>
      <c r="D644" s="2"/>
      <c r="E644" s="2"/>
      <c r="F644" s="2"/>
      <c r="G644" s="2"/>
      <c r="H644" s="2"/>
      <c r="I644" s="62"/>
      <c r="J644" s="2"/>
      <c r="K644" s="2"/>
      <c r="L644" s="2"/>
      <c r="M644" s="2"/>
      <c r="N644" s="2"/>
      <c r="O644" s="62"/>
      <c r="P644" s="62"/>
      <c r="Q644" s="62"/>
      <c r="R644" s="62"/>
      <c r="S644" s="62"/>
      <c r="T644" s="2"/>
      <c r="U644" s="2"/>
      <c r="V644" s="2"/>
      <c r="W644" s="2"/>
    </row>
    <row r="645" spans="1:23" ht="15.75" x14ac:dyDescent="0.3">
      <c r="A645" s="2"/>
      <c r="B645" s="258" t="s">
        <v>100</v>
      </c>
      <c r="C645" s="258"/>
      <c r="D645" s="258"/>
      <c r="E645" s="258"/>
      <c r="F645" s="258"/>
      <c r="G645" s="258"/>
      <c r="H645" s="258"/>
      <c r="I645" s="258"/>
      <c r="J645" s="258"/>
      <c r="K645" s="258"/>
      <c r="L645" s="258"/>
      <c r="M645" s="258"/>
      <c r="N645" s="258"/>
      <c r="O645" s="258"/>
      <c r="P645" s="62"/>
      <c r="Q645" s="62"/>
      <c r="R645" s="62"/>
      <c r="S645" s="62"/>
      <c r="T645" s="2"/>
      <c r="U645" s="2"/>
      <c r="V645" s="2"/>
      <c r="W645" s="2"/>
    </row>
    <row r="646" spans="1:23" ht="15.75" x14ac:dyDescent="0.3">
      <c r="A646" s="2"/>
      <c r="B646" s="258"/>
      <c r="C646" s="258"/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8"/>
      <c r="P646" s="62"/>
      <c r="Q646" s="62"/>
      <c r="R646" s="62"/>
      <c r="S646" s="62"/>
      <c r="T646" s="2"/>
      <c r="U646" s="2"/>
      <c r="V646" s="2"/>
      <c r="W646" s="2"/>
    </row>
  </sheetData>
  <mergeCells count="205">
    <mergeCell ref="B645:O646"/>
    <mergeCell ref="O579:Q579"/>
    <mergeCell ref="R579:T579"/>
    <mergeCell ref="A610:A612"/>
    <mergeCell ref="B610:B612"/>
    <mergeCell ref="C610:T610"/>
    <mergeCell ref="U610:W611"/>
    <mergeCell ref="C611:E611"/>
    <mergeCell ref="F611:H611"/>
    <mergeCell ref="I611:K611"/>
    <mergeCell ref="L611:N611"/>
    <mergeCell ref="A578:A580"/>
    <mergeCell ref="B578:B580"/>
    <mergeCell ref="C578:T578"/>
    <mergeCell ref="U578:W579"/>
    <mergeCell ref="C579:E579"/>
    <mergeCell ref="F579:H579"/>
    <mergeCell ref="I579:K579"/>
    <mergeCell ref="L579:N579"/>
    <mergeCell ref="O611:Q611"/>
    <mergeCell ref="R611:T611"/>
    <mergeCell ref="R515:T515"/>
    <mergeCell ref="A545:W545"/>
    <mergeCell ref="A547:A549"/>
    <mergeCell ref="B547:B549"/>
    <mergeCell ref="C547:T547"/>
    <mergeCell ref="U547:W548"/>
    <mergeCell ref="C548:E548"/>
    <mergeCell ref="F548:H548"/>
    <mergeCell ref="I548:K548"/>
    <mergeCell ref="L548:N548"/>
    <mergeCell ref="A514:A516"/>
    <mergeCell ref="B514:B516"/>
    <mergeCell ref="C514:T514"/>
    <mergeCell ref="U514:W515"/>
    <mergeCell ref="C515:E515"/>
    <mergeCell ref="F515:H515"/>
    <mergeCell ref="I515:K515"/>
    <mergeCell ref="L515:N515"/>
    <mergeCell ref="O515:Q515"/>
    <mergeCell ref="O548:Q548"/>
    <mergeCell ref="R548:T548"/>
    <mergeCell ref="A482:A484"/>
    <mergeCell ref="B482:B484"/>
    <mergeCell ref="C482:T482"/>
    <mergeCell ref="U482:W483"/>
    <mergeCell ref="C483:E483"/>
    <mergeCell ref="F483:H483"/>
    <mergeCell ref="I483:K483"/>
    <mergeCell ref="L483:N483"/>
    <mergeCell ref="O483:Q483"/>
    <mergeCell ref="R483:T483"/>
    <mergeCell ref="A480:W480"/>
    <mergeCell ref="I419:K419"/>
    <mergeCell ref="L419:N419"/>
    <mergeCell ref="O419:Q419"/>
    <mergeCell ref="R419:T419"/>
    <mergeCell ref="A448:W448"/>
    <mergeCell ref="A450:A452"/>
    <mergeCell ref="B450:B452"/>
    <mergeCell ref="C450:T450"/>
    <mergeCell ref="U450:W451"/>
    <mergeCell ref="C451:E451"/>
    <mergeCell ref="A418:A420"/>
    <mergeCell ref="B418:B420"/>
    <mergeCell ref="C418:T418"/>
    <mergeCell ref="U418:W419"/>
    <mergeCell ref="C419:E419"/>
    <mergeCell ref="F419:H419"/>
    <mergeCell ref="F451:H451"/>
    <mergeCell ref="I451:K451"/>
    <mergeCell ref="L451:N451"/>
    <mergeCell ref="O451:Q451"/>
    <mergeCell ref="R451:T451"/>
    <mergeCell ref="A386:A388"/>
    <mergeCell ref="B386:B388"/>
    <mergeCell ref="C386:T386"/>
    <mergeCell ref="U386:W387"/>
    <mergeCell ref="C387:E387"/>
    <mergeCell ref="F387:H387"/>
    <mergeCell ref="I387:K387"/>
    <mergeCell ref="L387:N387"/>
    <mergeCell ref="O387:Q387"/>
    <mergeCell ref="R387:T387"/>
    <mergeCell ref="O291:Q291"/>
    <mergeCell ref="R323:T323"/>
    <mergeCell ref="A354:A356"/>
    <mergeCell ref="B354:B356"/>
    <mergeCell ref="C354:T354"/>
    <mergeCell ref="U354:W355"/>
    <mergeCell ref="C355:E355"/>
    <mergeCell ref="F355:H355"/>
    <mergeCell ref="I355:K355"/>
    <mergeCell ref="L355:N355"/>
    <mergeCell ref="O355:Q355"/>
    <mergeCell ref="R355:T355"/>
    <mergeCell ref="R259:T259"/>
    <mergeCell ref="I227:K227"/>
    <mergeCell ref="L227:N227"/>
    <mergeCell ref="O227:Q227"/>
    <mergeCell ref="R227:T227"/>
    <mergeCell ref="U226:W227"/>
    <mergeCell ref="R291:T291"/>
    <mergeCell ref="A322:A324"/>
    <mergeCell ref="B322:B324"/>
    <mergeCell ref="C322:T322"/>
    <mergeCell ref="U322:W323"/>
    <mergeCell ref="C323:E323"/>
    <mergeCell ref="F323:H323"/>
    <mergeCell ref="I323:K323"/>
    <mergeCell ref="L323:N323"/>
    <mergeCell ref="O323:Q323"/>
    <mergeCell ref="A290:A292"/>
    <mergeCell ref="B290:B292"/>
    <mergeCell ref="C290:T290"/>
    <mergeCell ref="U290:W291"/>
    <mergeCell ref="C291:E291"/>
    <mergeCell ref="F291:H291"/>
    <mergeCell ref="I291:K291"/>
    <mergeCell ref="L291:N291"/>
    <mergeCell ref="A194:A196"/>
    <mergeCell ref="B194:B196"/>
    <mergeCell ref="C194:T194"/>
    <mergeCell ref="U194:W195"/>
    <mergeCell ref="C195:E195"/>
    <mergeCell ref="F195:H195"/>
    <mergeCell ref="I195:K195"/>
    <mergeCell ref="A258:A260"/>
    <mergeCell ref="B258:B260"/>
    <mergeCell ref="C258:T258"/>
    <mergeCell ref="L195:N195"/>
    <mergeCell ref="O195:Q195"/>
    <mergeCell ref="R195:T195"/>
    <mergeCell ref="A226:A228"/>
    <mergeCell ref="B226:B228"/>
    <mergeCell ref="C226:T226"/>
    <mergeCell ref="C227:E227"/>
    <mergeCell ref="F227:H227"/>
    <mergeCell ref="U258:W259"/>
    <mergeCell ref="C259:E259"/>
    <mergeCell ref="F259:H259"/>
    <mergeCell ref="I259:K259"/>
    <mergeCell ref="L259:N259"/>
    <mergeCell ref="O259:Q259"/>
    <mergeCell ref="A162:A164"/>
    <mergeCell ref="B162:B164"/>
    <mergeCell ref="C162:T162"/>
    <mergeCell ref="U162:W163"/>
    <mergeCell ref="C163:E163"/>
    <mergeCell ref="F163:H163"/>
    <mergeCell ref="I163:K163"/>
    <mergeCell ref="L163:N163"/>
    <mergeCell ref="O163:Q163"/>
    <mergeCell ref="R163:T163"/>
    <mergeCell ref="A130:A132"/>
    <mergeCell ref="B130:B132"/>
    <mergeCell ref="C130:T130"/>
    <mergeCell ref="U130:W131"/>
    <mergeCell ref="C131:E131"/>
    <mergeCell ref="F131:H131"/>
    <mergeCell ref="I131:K131"/>
    <mergeCell ref="L131:N131"/>
    <mergeCell ref="O131:Q131"/>
    <mergeCell ref="R131:T131"/>
    <mergeCell ref="A98:A100"/>
    <mergeCell ref="B98:B100"/>
    <mergeCell ref="C98:T98"/>
    <mergeCell ref="U98:W99"/>
    <mergeCell ref="C99:E99"/>
    <mergeCell ref="F99:H99"/>
    <mergeCell ref="I99:K99"/>
    <mergeCell ref="L99:N99"/>
    <mergeCell ref="O99:Q99"/>
    <mergeCell ref="R99:T99"/>
    <mergeCell ref="A66:A68"/>
    <mergeCell ref="B66:B68"/>
    <mergeCell ref="C66:T66"/>
    <mergeCell ref="U66:W67"/>
    <mergeCell ref="C67:E67"/>
    <mergeCell ref="F67:H67"/>
    <mergeCell ref="I67:K67"/>
    <mergeCell ref="L67:N67"/>
    <mergeCell ref="O67:Q67"/>
    <mergeCell ref="R67:T67"/>
    <mergeCell ref="A34:A36"/>
    <mergeCell ref="B34:B36"/>
    <mergeCell ref="C34:T34"/>
    <mergeCell ref="U34:W35"/>
    <mergeCell ref="C35:E35"/>
    <mergeCell ref="F35:H35"/>
    <mergeCell ref="I35:K35"/>
    <mergeCell ref="L35:N35"/>
    <mergeCell ref="O35:Q35"/>
    <mergeCell ref="R35:T35"/>
    <mergeCell ref="A1:W1"/>
    <mergeCell ref="A3:A5"/>
    <mergeCell ref="B3:B5"/>
    <mergeCell ref="C3:T3"/>
    <mergeCell ref="U3:W4"/>
    <mergeCell ref="C4:E4"/>
    <mergeCell ref="F4:H4"/>
    <mergeCell ref="I4:K4"/>
    <mergeCell ref="L4:N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jlh pro 1</vt:lpstr>
      <vt:lpstr>jlh pro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 S U S</cp:lastModifiedBy>
  <cp:lastPrinted>2023-02-15T02:46:58Z</cp:lastPrinted>
  <dcterms:created xsi:type="dcterms:W3CDTF">2007-09-27T08:22:48Z</dcterms:created>
  <dcterms:modified xsi:type="dcterms:W3CDTF">2023-02-15T02:55:45Z</dcterms:modified>
</cp:coreProperties>
</file>